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mc:AlternateContent xmlns:mc="http://schemas.openxmlformats.org/markup-compatibility/2006">
    <mc:Choice Requires="x15">
      <x15ac:absPath xmlns:x15ac="http://schemas.microsoft.com/office/spreadsheetml/2010/11/ac" url="D:\Ｒ６\九地協\第６回マスターズ大会\"/>
    </mc:Choice>
  </mc:AlternateContent>
  <xr:revisionPtr revIDLastSave="0" documentId="13_ncr:1_{C9DAA181-A9F1-437B-B144-B9EA86E40A7D}" xr6:coauthVersionLast="47" xr6:coauthVersionMax="47" xr10:uidLastSave="{00000000-0000-0000-0000-000000000000}"/>
  <bookViews>
    <workbookView xWindow="-98" yWindow="-98" windowWidth="20715" windowHeight="13155" tabRatio="857" firstSheet="1" activeTab="6" xr2:uid="{00000000-000D-0000-FFFF-FFFF00000000}"/>
  </bookViews>
  <sheets>
    <sheet name="000000" sheetId="4" state="veryHidden" r:id="rId1"/>
    <sheet name="参加者名簿　記入注記" sheetId="20" r:id="rId2"/>
    <sheet name="臨時監督申請書　記入注記" sheetId="26" r:id="rId3"/>
    <sheet name="男子申込書・鑑" sheetId="29" r:id="rId4"/>
    <sheet name="女子申込書" sheetId="18" r:id="rId5"/>
    <sheet name="臨時監督申請書" sheetId="25" r:id="rId6"/>
    <sheet name="役員・審判申込" sheetId="30" r:id="rId7"/>
    <sheet name="区分表" sheetId="21" r:id="rId8"/>
    <sheet name="作業" sheetId="28" state="hidden" r:id="rId9"/>
    <sheet name="設定" sheetId="31" r:id="rId10"/>
  </sheets>
  <definedNames>
    <definedName name="_xlnm.Print_Area" localSheetId="1">'参加者名簿　記入注記'!$A$1:$W$48</definedName>
    <definedName name="_xlnm.Print_Area" localSheetId="4">女子申込書!$B$1:$Z$43</definedName>
    <definedName name="_xlnm.Print_Area" localSheetId="3">男子申込書・鑑!$B$1:$X$50</definedName>
    <definedName name="_xlnm.Print_Area" localSheetId="6">役員・審判申込!$A$1:$Q$32</definedName>
    <definedName name="_xlnm.Print_Area" localSheetId="5">臨時監督申請書!$A$1:$J$29</definedName>
    <definedName name="_xlnm.Print_Area" localSheetId="2">'臨時監督申請書　記入注記'!$A$1:$J$29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1" l="1"/>
  <c r="C4" i="31" s="1"/>
  <c r="C3" i="31"/>
  <c r="M12" i="30" s="1"/>
  <c r="H1" i="25"/>
  <c r="R3" i="18"/>
  <c r="A1" i="30"/>
  <c r="AB13" i="29"/>
  <c r="B7" i="29"/>
  <c r="B9" i="26"/>
  <c r="P3" i="20"/>
  <c r="A4" i="20"/>
  <c r="B1" i="18"/>
  <c r="A4" i="29"/>
  <c r="N44" i="29"/>
  <c r="S44" i="29"/>
  <c r="B27" i="30"/>
  <c r="B16" i="30"/>
  <c r="J12" i="30" l="1"/>
  <c r="G23" i="18"/>
  <c r="E16" i="29"/>
  <c r="E39" i="29"/>
  <c r="G45" i="29"/>
  <c r="E45" i="29"/>
  <c r="G44" i="29"/>
  <c r="E44" i="29"/>
  <c r="H45" i="29" l="1"/>
  <c r="B15" i="30"/>
  <c r="B30" i="30"/>
  <c r="B31" i="30"/>
  <c r="B32" i="30"/>
  <c r="B17" i="30"/>
  <c r="B18" i="30"/>
  <c r="B19" i="30"/>
  <c r="B20" i="30"/>
  <c r="B21" i="30"/>
  <c r="G31" i="18"/>
  <c r="P17" i="29"/>
  <c r="G17" i="18"/>
  <c r="G20" i="18"/>
  <c r="G21" i="18"/>
  <c r="G22" i="18"/>
  <c r="G24" i="18"/>
  <c r="G25" i="18"/>
  <c r="G26" i="18"/>
  <c r="G27" i="18"/>
  <c r="G28" i="18"/>
  <c r="G29" i="18"/>
  <c r="G30" i="18"/>
  <c r="G32" i="18"/>
  <c r="G33" i="18"/>
  <c r="G34" i="18"/>
  <c r="G35" i="18"/>
  <c r="G36" i="18"/>
  <c r="G37" i="18"/>
  <c r="G38" i="18"/>
  <c r="G39" i="18"/>
  <c r="G40" i="18"/>
  <c r="E17" i="18"/>
  <c r="E20" i="18"/>
  <c r="E21" i="18"/>
  <c r="E22" i="18"/>
  <c r="E23" i="18"/>
  <c r="E24" i="18"/>
  <c r="E25" i="18"/>
  <c r="E26" i="18"/>
  <c r="E27" i="18"/>
  <c r="E28" i="18"/>
  <c r="E29" i="18"/>
  <c r="E30" i="18"/>
  <c r="E31" i="18"/>
  <c r="E32" i="18"/>
  <c r="E33" i="18"/>
  <c r="E34" i="18"/>
  <c r="E35" i="18"/>
  <c r="E36" i="18"/>
  <c r="E37" i="18"/>
  <c r="E38" i="18"/>
  <c r="E39" i="18"/>
  <c r="E40" i="18"/>
  <c r="D48" i="29"/>
  <c r="I18" i="29"/>
  <c r="I16" i="18"/>
  <c r="T5" i="18" l="1"/>
  <c r="G5" i="25" s="1"/>
  <c r="I5" i="18"/>
  <c r="P30" i="18"/>
  <c r="P29" i="18"/>
  <c r="P28" i="18"/>
  <c r="P27" i="18"/>
  <c r="P26" i="18"/>
  <c r="P25" i="18"/>
  <c r="P24" i="18"/>
  <c r="P23" i="18"/>
  <c r="P22" i="18"/>
  <c r="P21" i="18"/>
  <c r="P20" i="18"/>
  <c r="P19" i="18"/>
  <c r="P18" i="18"/>
  <c r="P17" i="18"/>
  <c r="P16" i="18"/>
  <c r="P31" i="29"/>
  <c r="P32" i="29"/>
  <c r="P33" i="29"/>
  <c r="P34" i="29"/>
  <c r="P35" i="29"/>
  <c r="P36" i="29"/>
  <c r="P37" i="29"/>
  <c r="P38" i="29"/>
  <c r="P39" i="29"/>
  <c r="P40" i="29"/>
  <c r="E40" i="29" s="1"/>
  <c r="AG40" i="29" s="1"/>
  <c r="E31" i="29"/>
  <c r="G31" i="29"/>
  <c r="E32" i="29"/>
  <c r="G32" i="29"/>
  <c r="E33" i="29"/>
  <c r="G33" i="29"/>
  <c r="E34" i="29"/>
  <c r="G34" i="29"/>
  <c r="E35" i="29"/>
  <c r="G35" i="29"/>
  <c r="E36" i="29"/>
  <c r="G36" i="29"/>
  <c r="E37" i="29"/>
  <c r="G37" i="29"/>
  <c r="E38" i="29"/>
  <c r="AG38" i="29" s="1"/>
  <c r="G38" i="29"/>
  <c r="G39" i="29"/>
  <c r="AH40" i="29"/>
  <c r="B40" i="29"/>
  <c r="AH39" i="29"/>
  <c r="AG39" i="29"/>
  <c r="AA39" i="29"/>
  <c r="B39" i="29"/>
  <c r="AH38" i="29"/>
  <c r="AA38" i="29"/>
  <c r="B38" i="29"/>
  <c r="AH37" i="29"/>
  <c r="AG37" i="29"/>
  <c r="AA37" i="29"/>
  <c r="B37" i="29"/>
  <c r="AH36" i="29"/>
  <c r="AG36" i="29"/>
  <c r="AA36" i="29"/>
  <c r="B36" i="29"/>
  <c r="AH35" i="29"/>
  <c r="AG35" i="29"/>
  <c r="AA35" i="29"/>
  <c r="B35" i="29"/>
  <c r="AH34" i="29"/>
  <c r="AG34" i="29"/>
  <c r="AA34" i="29"/>
  <c r="B34" i="29"/>
  <c r="AH33" i="29"/>
  <c r="AG33" i="29"/>
  <c r="AA33" i="29"/>
  <c r="B33" i="29"/>
  <c r="AH32" i="29"/>
  <c r="AG32" i="29"/>
  <c r="AA32" i="29"/>
  <c r="B32" i="29"/>
  <c r="AH31" i="29"/>
  <c r="AG31" i="29"/>
  <c r="AA31" i="29"/>
  <c r="B31" i="29"/>
  <c r="AH30" i="29"/>
  <c r="AG30" i="29"/>
  <c r="AA30" i="29"/>
  <c r="P30" i="29"/>
  <c r="G30" i="29"/>
  <c r="E30" i="29"/>
  <c r="B30" i="29"/>
  <c r="AH29" i="29"/>
  <c r="AG29" i="29"/>
  <c r="AA29" i="29"/>
  <c r="P29" i="29"/>
  <c r="G29" i="29"/>
  <c r="E29" i="29"/>
  <c r="B29" i="29"/>
  <c r="AH28" i="29"/>
  <c r="AG28" i="29"/>
  <c r="AA28" i="29"/>
  <c r="P28" i="29"/>
  <c r="G28" i="29"/>
  <c r="E28" i="29"/>
  <c r="B28" i="29"/>
  <c r="AH27" i="29"/>
  <c r="AG27" i="29"/>
  <c r="AA27" i="29"/>
  <c r="P27" i="29"/>
  <c r="G27" i="29"/>
  <c r="E27" i="29"/>
  <c r="B27" i="29"/>
  <c r="AH26" i="29"/>
  <c r="AG26" i="29"/>
  <c r="AA26" i="29"/>
  <c r="P26" i="29"/>
  <c r="G26" i="29"/>
  <c r="E26" i="29"/>
  <c r="B26" i="29"/>
  <c r="AH25" i="29"/>
  <c r="AG25" i="29"/>
  <c r="AA25" i="29"/>
  <c r="P25" i="29"/>
  <c r="G25" i="29"/>
  <c r="E25" i="29"/>
  <c r="B25" i="29"/>
  <c r="AH24" i="29"/>
  <c r="AG24" i="29"/>
  <c r="AA24" i="29"/>
  <c r="P24" i="29"/>
  <c r="G24" i="29"/>
  <c r="E24" i="29"/>
  <c r="B24" i="29"/>
  <c r="AH23" i="29"/>
  <c r="AG23" i="29"/>
  <c r="AA23" i="29"/>
  <c r="P23" i="29"/>
  <c r="G23" i="29"/>
  <c r="E23" i="29"/>
  <c r="B23" i="29"/>
  <c r="AH22" i="29"/>
  <c r="AG22" i="29"/>
  <c r="AA22" i="29"/>
  <c r="P22" i="29"/>
  <c r="G22" i="29"/>
  <c r="E22" i="29"/>
  <c r="B22" i="29"/>
  <c r="AH21" i="29"/>
  <c r="P21" i="29"/>
  <c r="AA21" i="29" s="1"/>
  <c r="B21" i="29"/>
  <c r="AH20" i="29"/>
  <c r="AG20" i="29"/>
  <c r="AA20" i="29"/>
  <c r="P20" i="29"/>
  <c r="G20" i="29"/>
  <c r="E20" i="29"/>
  <c r="B20" i="29"/>
  <c r="AH19" i="29"/>
  <c r="P19" i="29"/>
  <c r="E19" i="29" s="1"/>
  <c r="AG19" i="29" s="1"/>
  <c r="B19" i="29"/>
  <c r="AH18" i="29"/>
  <c r="AG18" i="29"/>
  <c r="AA18" i="29"/>
  <c r="P18" i="29"/>
  <c r="G18" i="29"/>
  <c r="E18" i="29"/>
  <c r="B18" i="29"/>
  <c r="AH17" i="29"/>
  <c r="AG17" i="29"/>
  <c r="AA17" i="29"/>
  <c r="G17" i="29"/>
  <c r="E17" i="29"/>
  <c r="B17" i="29"/>
  <c r="AH16" i="29"/>
  <c r="P16" i="29"/>
  <c r="AG16" i="29" s="1"/>
  <c r="B16" i="29"/>
  <c r="E12" i="29"/>
  <c r="I31" i="18"/>
  <c r="I23" i="18"/>
  <c r="I19" i="18"/>
  <c r="I18" i="18"/>
  <c r="I28" i="18"/>
  <c r="I27" i="18"/>
  <c r="I20" i="18"/>
  <c r="I29" i="18"/>
  <c r="I22" i="18"/>
  <c r="I25" i="18"/>
  <c r="I24" i="18"/>
  <c r="I30" i="18"/>
  <c r="I26" i="18"/>
  <c r="I21" i="18"/>
  <c r="I40" i="29"/>
  <c r="I31" i="29"/>
  <c r="I39" i="29"/>
  <c r="I23" i="29"/>
  <c r="I24" i="29"/>
  <c r="I22" i="29"/>
  <c r="I19" i="29"/>
  <c r="I32" i="29"/>
  <c r="I37" i="29"/>
  <c r="I20" i="29"/>
  <c r="I38" i="29"/>
  <c r="I30" i="29"/>
  <c r="I35" i="29"/>
  <c r="I29" i="29"/>
  <c r="I34" i="29"/>
  <c r="I26" i="29"/>
  <c r="I25" i="29"/>
  <c r="I21" i="29"/>
  <c r="I33" i="29"/>
  <c r="I27" i="29"/>
  <c r="I28" i="29"/>
  <c r="I36" i="29"/>
  <c r="I17" i="18"/>
  <c r="I17" i="29"/>
  <c r="I16" i="29"/>
  <c r="E18" i="18" l="1"/>
  <c r="G18" i="18"/>
  <c r="G21" i="29"/>
  <c r="E21" i="29"/>
  <c r="AG21" i="29" s="1"/>
  <c r="G40" i="29"/>
  <c r="AA40" i="29"/>
  <c r="G16" i="29"/>
  <c r="AA16" i="29"/>
  <c r="B1" i="29" s="1"/>
  <c r="G19" i="29"/>
  <c r="AA19" i="29"/>
  <c r="G19" i="18"/>
  <c r="E19" i="18"/>
  <c r="G16" i="18"/>
  <c r="E16" i="18"/>
  <c r="P31" i="18"/>
  <c r="P32" i="18"/>
  <c r="P33" i="18"/>
  <c r="P34" i="18"/>
  <c r="P35" i="18"/>
  <c r="P36" i="18"/>
  <c r="P37" i="18"/>
  <c r="P38" i="18"/>
  <c r="P39" i="18"/>
  <c r="P40" i="18"/>
  <c r="B18" i="18" l="1"/>
  <c r="B17" i="18"/>
  <c r="B19" i="18"/>
  <c r="B20" i="18"/>
  <c r="B21" i="18"/>
  <c r="B22" i="18"/>
  <c r="B23" i="18"/>
  <c r="B24" i="18"/>
  <c r="B25" i="18"/>
  <c r="B26" i="18"/>
  <c r="B27" i="18"/>
  <c r="B28" i="18"/>
  <c r="B29" i="18"/>
  <c r="B30" i="18"/>
  <c r="B31" i="18"/>
  <c r="B32" i="18"/>
  <c r="B33" i="18"/>
  <c r="B34" i="18"/>
  <c r="B35" i="18"/>
  <c r="B36" i="18"/>
  <c r="B37" i="18"/>
  <c r="B38" i="18"/>
  <c r="B39" i="18"/>
  <c r="B40" i="18"/>
  <c r="B16" i="18"/>
  <c r="I40" i="18"/>
  <c r="I34" i="18"/>
  <c r="I36" i="18"/>
  <c r="I32" i="18"/>
  <c r="I35" i="18"/>
  <c r="I33" i="18"/>
  <c r="I39" i="18"/>
  <c r="I37" i="18"/>
  <c r="I38" i="18"/>
  <c r="AG16" i="18" l="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X3" i="28" s="1"/>
  <c r="H3" i="28"/>
  <c r="I3" i="28"/>
  <c r="J3" i="28"/>
  <c r="K3" i="28"/>
  <c r="L3" i="28"/>
  <c r="M3" i="28"/>
  <c r="O3" i="28"/>
  <c r="P3" i="28"/>
  <c r="Q3" i="28"/>
  <c r="R3" i="28"/>
  <c r="S3" i="28"/>
  <c r="T3" i="28"/>
  <c r="U3" i="28"/>
  <c r="C4" i="28"/>
  <c r="D4" i="28"/>
  <c r="F4" i="28"/>
  <c r="AA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H7" i="28"/>
  <c r="I7" i="28"/>
  <c r="J7" i="28"/>
  <c r="K7" i="28"/>
  <c r="L7" i="28"/>
  <c r="M7" i="28"/>
  <c r="O7" i="28"/>
  <c r="P7" i="28"/>
  <c r="Q7" i="28"/>
  <c r="R7" i="28"/>
  <c r="S7" i="28"/>
  <c r="T7" i="28"/>
  <c r="U7" i="28"/>
  <c r="C8" i="28"/>
  <c r="D8" i="28"/>
  <c r="F8" i="28"/>
  <c r="Z8" i="28" s="1"/>
  <c r="H8" i="28"/>
  <c r="I8" i="28"/>
  <c r="J8" i="28"/>
  <c r="K8" i="28"/>
  <c r="L8" i="28"/>
  <c r="M8" i="28"/>
  <c r="O8" i="28"/>
  <c r="P8" i="28"/>
  <c r="Q8" i="28"/>
  <c r="R8" i="28"/>
  <c r="S8" i="28"/>
  <c r="T8" i="28"/>
  <c r="U8" i="28"/>
  <c r="C9" i="28"/>
  <c r="D9" i="28"/>
  <c r="F9" i="28"/>
  <c r="Z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X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Y18" i="28" s="1"/>
  <c r="H18" i="28"/>
  <c r="I18" i="28"/>
  <c r="J18" i="28"/>
  <c r="K18" i="28"/>
  <c r="L18" i="28"/>
  <c r="M18" i="28"/>
  <c r="O18" i="28"/>
  <c r="P18" i="28"/>
  <c r="Q18" i="28"/>
  <c r="R18" i="28"/>
  <c r="S18" i="28"/>
  <c r="T18" i="28"/>
  <c r="U18" i="28"/>
  <c r="C19" i="28"/>
  <c r="D19" i="28"/>
  <c r="F19" i="28"/>
  <c r="B19" i="28" s="1"/>
  <c r="A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B23" i="28" s="1"/>
  <c r="A23" i="28" s="1"/>
  <c r="H23" i="28"/>
  <c r="I23" i="28"/>
  <c r="J23" i="28"/>
  <c r="K23" i="28"/>
  <c r="L23" i="28"/>
  <c r="M23" i="28"/>
  <c r="O23" i="28"/>
  <c r="P23" i="28"/>
  <c r="Q23" i="28"/>
  <c r="R23" i="28"/>
  <c r="S23" i="28"/>
  <c r="T23" i="28"/>
  <c r="U23" i="28"/>
  <c r="C24" i="28"/>
  <c r="D24" i="28"/>
  <c r="F24" i="28"/>
  <c r="A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Z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AA16" i="18"/>
  <c r="N4" i="28"/>
  <c r="AA17" i="18"/>
  <c r="N5" i="28"/>
  <c r="E5" i="28"/>
  <c r="N6" i="28"/>
  <c r="AA19" i="18"/>
  <c r="E7" i="28"/>
  <c r="AG20" i="18"/>
  <c r="N7" i="28"/>
  <c r="AA20" i="18"/>
  <c r="N8" i="28"/>
  <c r="E8" i="28"/>
  <c r="AA21" i="18"/>
  <c r="N9" i="28"/>
  <c r="E10" i="28"/>
  <c r="N10" i="28"/>
  <c r="AA23" i="18"/>
  <c r="E11" i="28"/>
  <c r="N11" i="28"/>
  <c r="AA24" i="18"/>
  <c r="N12" i="28"/>
  <c r="E12" i="28"/>
  <c r="AA25" i="18"/>
  <c r="N13" i="28"/>
  <c r="AA26" i="18"/>
  <c r="N14" i="28"/>
  <c r="E14" i="28"/>
  <c r="E15" i="28"/>
  <c r="N15" i="28"/>
  <c r="AA28" i="18"/>
  <c r="E16" i="28"/>
  <c r="N16" i="28"/>
  <c r="AA29" i="18"/>
  <c r="E17" i="28"/>
  <c r="N17" i="28"/>
  <c r="AA30" i="18"/>
  <c r="N18" i="28"/>
  <c r="N19" i="28"/>
  <c r="E19" i="28"/>
  <c r="E20" i="28"/>
  <c r="N20" i="28"/>
  <c r="AA33" i="18"/>
  <c r="E21" i="28"/>
  <c r="AG34" i="18"/>
  <c r="N21" i="28"/>
  <c r="AA34" i="18"/>
  <c r="N22" i="28"/>
  <c r="E22" i="28"/>
  <c r="AA35" i="18"/>
  <c r="N23" i="28"/>
  <c r="N24" i="28"/>
  <c r="E24" i="28"/>
  <c r="E25" i="28"/>
  <c r="N25" i="28"/>
  <c r="AA38" i="18"/>
  <c r="N26" i="28"/>
  <c r="N27" i="28"/>
  <c r="E27" i="28"/>
  <c r="M16" i="20"/>
  <c r="D16" i="20" s="1"/>
  <c r="AD16" i="20" s="1"/>
  <c r="M17" i="20"/>
  <c r="D17" i="20" s="1"/>
  <c r="AD17" i="20" s="1"/>
  <c r="M18" i="20"/>
  <c r="D18" i="20" s="1"/>
  <c r="AD18" i="20" s="1"/>
  <c r="M19" i="20"/>
  <c r="X19" i="20" s="1"/>
  <c r="M20" i="20"/>
  <c r="X20" i="20" s="1"/>
  <c r="M21" i="20"/>
  <c r="X21" i="20" s="1"/>
  <c r="M22" i="20"/>
  <c r="X22" i="20" s="1"/>
  <c r="M23" i="20"/>
  <c r="M24" i="20"/>
  <c r="X24" i="20" s="1"/>
  <c r="M25" i="20"/>
  <c r="D25" i="20" s="1"/>
  <c r="AD25" i="20" s="1"/>
  <c r="D26" i="20"/>
  <c r="M26" i="20"/>
  <c r="X26" i="20"/>
  <c r="AD26" i="20"/>
  <c r="AE26" i="20"/>
  <c r="D27" i="20"/>
  <c r="M27" i="20"/>
  <c r="X27" i="20"/>
  <c r="AD27" i="20"/>
  <c r="AE27" i="20"/>
  <c r="D28" i="20"/>
  <c r="M28" i="20"/>
  <c r="X28" i="20"/>
  <c r="AD28" i="20"/>
  <c r="AE28" i="20"/>
  <c r="D29" i="20"/>
  <c r="M29" i="20"/>
  <c r="X29" i="20"/>
  <c r="AD29" i="20"/>
  <c r="AE29" i="20"/>
  <c r="D30" i="20"/>
  <c r="M30" i="20"/>
  <c r="X30" i="20"/>
  <c r="AD30" i="20"/>
  <c r="AE30" i="20"/>
  <c r="M31" i="20"/>
  <c r="M32" i="20"/>
  <c r="X32" i="20" s="1"/>
  <c r="M33" i="20"/>
  <c r="X33" i="20" s="1"/>
  <c r="D34" i="20"/>
  <c r="M34" i="20"/>
  <c r="X34" i="20"/>
  <c r="AD34" i="20"/>
  <c r="AE34" i="20"/>
  <c r="D35" i="20"/>
  <c r="M35" i="20"/>
  <c r="X35" i="20"/>
  <c r="AD35" i="20"/>
  <c r="AE35" i="20"/>
  <c r="D36" i="20"/>
  <c r="M36" i="20"/>
  <c r="X36" i="20"/>
  <c r="AD36" i="20"/>
  <c r="AE36" i="20"/>
  <c r="D37" i="20"/>
  <c r="M37" i="20"/>
  <c r="X37" i="20"/>
  <c r="AD37" i="20"/>
  <c r="AE37" i="20"/>
  <c r="D38" i="20"/>
  <c r="M38" i="20"/>
  <c r="X38" i="20"/>
  <c r="AD38" i="20"/>
  <c r="AE38" i="20"/>
  <c r="D39" i="20"/>
  <c r="M39" i="20"/>
  <c r="X39" i="20"/>
  <c r="AD39" i="20"/>
  <c r="AE39" i="20"/>
  <c r="D40" i="20"/>
  <c r="M40" i="20"/>
  <c r="X40" i="20"/>
  <c r="AD40" i="20"/>
  <c r="AE40" i="20"/>
  <c r="E9" i="28"/>
  <c r="AA22" i="18"/>
  <c r="E4" i="28"/>
  <c r="AA18" i="18"/>
  <c r="E3" i="28"/>
  <c r="N3" i="28"/>
  <c r="X2" i="28"/>
  <c r="AG37" i="18"/>
  <c r="E6" i="28"/>
  <c r="AG19" i="18"/>
  <c r="AG35" i="18"/>
  <c r="AG18" i="18"/>
  <c r="AG40" i="18"/>
  <c r="AG27" i="18"/>
  <c r="AH27" i="18"/>
  <c r="AA37" i="18"/>
  <c r="E23" i="28"/>
  <c r="AA32" i="18"/>
  <c r="AG23" i="18"/>
  <c r="AH23" i="18"/>
  <c r="AA40" i="18"/>
  <c r="E26" i="28"/>
  <c r="AA27" i="18"/>
  <c r="E13" i="28"/>
  <c r="AG38" i="18"/>
  <c r="AG17" i="18"/>
  <c r="AH30" i="18"/>
  <c r="AA39" i="18"/>
  <c r="AA36" i="18"/>
  <c r="AA31" i="18"/>
  <c r="AG24" i="18"/>
  <c r="AG32" i="18"/>
  <c r="AG25" i="18"/>
  <c r="AG21" i="18"/>
  <c r="AH29" i="18"/>
  <c r="AG26" i="18"/>
  <c r="AG33" i="18"/>
  <c r="AG22" i="18"/>
  <c r="AH20" i="18"/>
  <c r="AG31" i="18"/>
  <c r="E18" i="28"/>
  <c r="AG39" i="18"/>
  <c r="AH31" i="18"/>
  <c r="AH26" i="18"/>
  <c r="AH35" i="18"/>
  <c r="AH22" i="18"/>
  <c r="AH37" i="18"/>
  <c r="AH38" i="18"/>
  <c r="AH18" i="18"/>
  <c r="AH19" i="18"/>
  <c r="AH33" i="18"/>
  <c r="AH21" i="18"/>
  <c r="AH17" i="18"/>
  <c r="AH24" i="18"/>
  <c r="AH36" i="18"/>
  <c r="AH34" i="18"/>
  <c r="AH25" i="18"/>
  <c r="AH28" i="18"/>
  <c r="AH16" i="18"/>
  <c r="AH40" i="18"/>
  <c r="AH39" i="18"/>
  <c r="AH32" i="18"/>
  <c r="D22" i="20"/>
  <c r="AD22" i="20" s="1"/>
  <c r="AA2" i="28"/>
  <c r="G14" i="28"/>
  <c r="D32" i="20"/>
  <c r="AD32" i="20" s="1"/>
  <c r="F28" i="20"/>
  <c r="F33" i="20"/>
  <c r="F19" i="20"/>
  <c r="F35" i="20"/>
  <c r="F24" i="20"/>
  <c r="F27" i="20"/>
  <c r="E12" i="18"/>
  <c r="F25" i="20"/>
  <c r="F37" i="20"/>
  <c r="F26" i="20"/>
  <c r="F18" i="20"/>
  <c r="F31" i="20"/>
  <c r="F17" i="20"/>
  <c r="F34" i="20"/>
  <c r="F23" i="20"/>
  <c r="F36" i="20"/>
  <c r="F38" i="20"/>
  <c r="F40" i="20"/>
  <c r="F32" i="20"/>
  <c r="F29" i="20"/>
  <c r="F16" i="20"/>
  <c r="F39" i="20"/>
  <c r="D12" i="20"/>
  <c r="F30" i="20"/>
  <c r="F20" i="20"/>
  <c r="F21" i="20"/>
  <c r="F22" i="20"/>
  <c r="X16" i="20" l="1"/>
  <c r="D19" i="20"/>
  <c r="AD19" i="20" s="1"/>
  <c r="X25" i="20"/>
  <c r="D21" i="20"/>
  <c r="AD21" i="20" s="1"/>
  <c r="X18" i="20"/>
  <c r="X17" i="20"/>
  <c r="B26" i="28"/>
  <c r="A26" i="28" s="1"/>
  <c r="Y4" i="28"/>
  <c r="AB20" i="28"/>
  <c r="AA19" i="28"/>
  <c r="X27" i="28"/>
  <c r="AB27" i="28" s="1"/>
  <c r="B20" i="28"/>
  <c r="A20" i="28" s="1"/>
  <c r="Y26" i="28"/>
  <c r="Y22" i="28"/>
  <c r="AB7" i="28"/>
  <c r="Z23" i="28"/>
  <c r="Y24" i="28"/>
  <c r="AA21" i="28"/>
  <c r="AA22" i="28"/>
  <c r="Z7" i="28"/>
  <c r="AG29" i="18"/>
  <c r="AG28" i="18"/>
  <c r="AG30" i="18"/>
  <c r="AG36" i="18"/>
  <c r="X8" i="28"/>
  <c r="AB8" i="28" s="1"/>
  <c r="X5" i="28"/>
  <c r="AB5" i="28" s="1"/>
  <c r="AA8" i="28"/>
  <c r="B27" i="28"/>
  <c r="A27" i="28" s="1"/>
  <c r="AA9" i="28"/>
  <c r="Y19" i="28"/>
  <c r="Z20" i="28"/>
  <c r="X14" i="28"/>
  <c r="AB14" i="28" s="1"/>
  <c r="Y23" i="28"/>
  <c r="Y11" i="28"/>
  <c r="B17" i="28"/>
  <c r="A17" i="28" s="1"/>
  <c r="Y27" i="28"/>
  <c r="Z24" i="28"/>
  <c r="B21" i="28"/>
  <c r="A21" i="28" s="1"/>
  <c r="B13" i="28"/>
  <c r="A13" i="28" s="1"/>
  <c r="Z21" i="28"/>
  <c r="Y21" i="28"/>
  <c r="Z19" i="28"/>
  <c r="Y20" i="28"/>
  <c r="Y3" i="28"/>
  <c r="X15" i="28"/>
  <c r="Z15" i="28"/>
  <c r="X23" i="28"/>
  <c r="AB23" i="28" s="1"/>
  <c r="X19" i="28"/>
  <c r="AB19" i="28" s="1"/>
  <c r="AA23" i="28"/>
  <c r="AA25" i="28"/>
  <c r="AA27" i="28"/>
  <c r="B11" i="28"/>
  <c r="A11" i="28" s="1"/>
  <c r="B22" i="28"/>
  <c r="A22" i="28" s="1"/>
  <c r="B24" i="28"/>
  <c r="A24" i="28" s="1"/>
  <c r="X22" i="28"/>
  <c r="AB22" i="28" s="1"/>
  <c r="Z25" i="28"/>
  <c r="AA20" i="28"/>
  <c r="AA26" i="28"/>
  <c r="B18" i="28"/>
  <c r="A18" i="28" s="1"/>
  <c r="AA5" i="28"/>
  <c r="X24" i="28"/>
  <c r="AB24" i="28" s="1"/>
  <c r="Y25" i="28"/>
  <c r="B25" i="28"/>
  <c r="A25" i="28" s="1"/>
  <c r="AA10" i="28"/>
  <c r="B10" i="28"/>
  <c r="A10" i="28" s="1"/>
  <c r="AA7" i="28"/>
  <c r="Y12" i="28"/>
  <c r="B7" i="28"/>
  <c r="A7" i="28" s="1"/>
  <c r="X12" i="28"/>
  <c r="AB12" i="28" s="1"/>
  <c r="Z5" i="28"/>
  <c r="B9" i="28"/>
  <c r="A9" i="28" s="1"/>
  <c r="B3" i="28"/>
  <c r="A3" i="28" s="1"/>
  <c r="Z4" i="28"/>
  <c r="Z10" i="28"/>
  <c r="Z11" i="28"/>
  <c r="X4" i="28"/>
  <c r="AB4" i="28" s="1"/>
  <c r="AA13" i="28"/>
  <c r="B12" i="28"/>
  <c r="A12" i="28" s="1"/>
  <c r="Y7" i="28"/>
  <c r="Y6" i="28"/>
  <c r="AA12" i="28"/>
  <c r="Y9" i="28"/>
  <c r="X9" i="28"/>
  <c r="Y8" i="28"/>
  <c r="B4" i="28"/>
  <c r="A4" i="28" s="1"/>
  <c r="AA11" i="28"/>
  <c r="B8" i="28"/>
  <c r="A8" i="28" s="1"/>
  <c r="Z3" i="28"/>
  <c r="Y5" i="28"/>
  <c r="X10" i="28"/>
  <c r="AB10" i="28" s="1"/>
  <c r="AA6" i="28"/>
  <c r="Y13" i="28"/>
  <c r="B6" i="28"/>
  <c r="A6" i="28" s="1"/>
  <c r="AA3" i="28"/>
  <c r="Z13" i="28"/>
  <c r="AB3" i="28"/>
  <c r="X26" i="28"/>
  <c r="AB26" i="28" s="1"/>
  <c r="Z6" i="28"/>
  <c r="AB25" i="28"/>
  <c r="AB13" i="28"/>
  <c r="AB6" i="28"/>
  <c r="AB15" i="28"/>
  <c r="X18" i="28"/>
  <c r="Y17" i="28"/>
  <c r="B15" i="28"/>
  <c r="A15" i="28" s="1"/>
  <c r="AA18" i="28"/>
  <c r="Z18" i="28"/>
  <c r="D20" i="20"/>
  <c r="AD20" i="20" s="1"/>
  <c r="AE18" i="20" s="1"/>
  <c r="AA16" i="28"/>
  <c r="AA17" i="28"/>
  <c r="AB11" i="28"/>
  <c r="Y14" i="28"/>
  <c r="AA14" i="28"/>
  <c r="Z16" i="28"/>
  <c r="B14" i="28"/>
  <c r="A14" i="28" s="1"/>
  <c r="Y16" i="28"/>
  <c r="D24" i="20"/>
  <c r="AD24" i="20" s="1"/>
  <c r="D33" i="20"/>
  <c r="AD33" i="20" s="1"/>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X23" i="20"/>
  <c r="D23" i="20"/>
  <c r="AD23" i="20" s="1"/>
  <c r="AB21" i="28"/>
  <c r="AB16" i="28"/>
  <c r="X31" i="20"/>
  <c r="D31" i="20"/>
  <c r="AD31" i="20" s="1"/>
  <c r="AE31" i="20" s="1"/>
  <c r="AE25" i="20" l="1"/>
  <c r="AE22" i="20"/>
  <c r="AB1" i="28"/>
  <c r="AB9" i="28"/>
  <c r="AB2" i="28"/>
  <c r="AB17" i="28"/>
  <c r="AB18" i="28"/>
  <c r="AE33" i="20"/>
  <c r="AE24" i="20"/>
  <c r="AE16" i="20"/>
  <c r="AE23" i="20"/>
  <c r="AE19" i="20"/>
  <c r="AE21" i="20"/>
  <c r="AE20" i="20"/>
  <c r="AE32" i="20"/>
  <c r="AE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5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<sst xmlns="http://schemas.openxmlformats.org/spreadsheetml/2006/main" count="955" uniqueCount="318">
  <si>
    <t>都道府県名</t>
    <rPh sb="0" eb="4">
      <t>トドウフケン</t>
    </rPh>
    <rPh sb="4" eb="5">
      <t>メイ</t>
    </rPh>
    <phoneticPr fontId="1"/>
  </si>
  <si>
    <t>氏　　名</t>
    <rPh sb="0" eb="1">
      <t>シ</t>
    </rPh>
    <rPh sb="3" eb="4">
      <t>メイ</t>
    </rPh>
    <phoneticPr fontId="1"/>
  </si>
  <si>
    <t>監　督</t>
    <rPh sb="0" eb="1">
      <t>ラン</t>
    </rPh>
    <rPh sb="2" eb="3">
      <t>ヨシ</t>
    </rPh>
    <phoneticPr fontId="1"/>
  </si>
  <si>
    <t>空手道連盟</t>
    <rPh sb="0" eb="1">
      <t>カラ</t>
    </rPh>
    <rPh sb="1" eb="2">
      <t>テ</t>
    </rPh>
    <rPh sb="2" eb="3">
      <t>ドウ</t>
    </rPh>
    <rPh sb="3" eb="5">
      <t>レンメイ</t>
    </rPh>
    <phoneticPr fontId="1"/>
  </si>
  <si>
    <t>性別</t>
    <rPh sb="0" eb="2">
      <t>セイベツ</t>
    </rPh>
    <phoneticPr fontId="1"/>
  </si>
  <si>
    <t>部</t>
    <rPh sb="0" eb="1">
      <t>ブ</t>
    </rPh>
    <phoneticPr fontId="1"/>
  </si>
  <si>
    <t>全空連審判資格</t>
    <rPh sb="0" eb="3">
      <t>ゼンクウレン</t>
    </rPh>
    <rPh sb="3" eb="5">
      <t>シンパン</t>
    </rPh>
    <rPh sb="5" eb="7">
      <t>シカク</t>
    </rPh>
    <phoneticPr fontId="1"/>
  </si>
  <si>
    <t>段位</t>
    <rPh sb="0" eb="2">
      <t>ダンイ</t>
    </rPh>
    <phoneticPr fontId="1"/>
  </si>
  <si>
    <t>生年月日
（西暦）</t>
    <rPh sb="0" eb="2">
      <t>セイネン</t>
    </rPh>
    <rPh sb="2" eb="4">
      <t>ガッピ</t>
    </rPh>
    <rPh sb="6" eb="8">
      <t>セイレキ</t>
    </rPh>
    <phoneticPr fontId="1"/>
  </si>
  <si>
    <t>連絡先</t>
    <rPh sb="0" eb="3">
      <t>レンラクサキ</t>
    </rPh>
    <phoneticPr fontId="1"/>
  </si>
  <si>
    <t>住所</t>
    <rPh sb="0" eb="2">
      <t>ジュウショ</t>
    </rPh>
    <phoneticPr fontId="1"/>
  </si>
  <si>
    <t>会長</t>
    <rPh sb="0" eb="2">
      <t>カイチョウ</t>
    </rPh>
    <phoneticPr fontId="1"/>
  </si>
  <si>
    <t>ふりがな</t>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</si>
  <si>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</si>
  <si>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組手
形</t>
    <rPh sb="0" eb="1">
      <t>クミ</t>
    </rPh>
    <rPh sb="1" eb="2">
      <t>テ</t>
    </rPh>
    <rPh sb="3" eb="4">
      <t>カタ</t>
    </rPh>
    <phoneticPr fontId="1"/>
  </si>
  <si>
    <t>No</t>
    <phoneticPr fontId="1"/>
  </si>
  <si>
    <r>
      <t xml:space="preserve">年齢
</t>
    </r>
    <r>
      <rPr>
        <sz val="8"/>
        <rFont val="ＭＳ Ｐゴシック"/>
        <family val="3"/>
        <charset val="128"/>
      </rPr>
      <t>4/1現在</t>
    </r>
    <rPh sb="0" eb="2">
      <t>ネンレイ</t>
    </rPh>
    <rPh sb="6" eb="8">
      <t>ゲンザイ</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</si>
  <si>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</si>
  <si>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氏　　　名</t>
    <rPh sb="0" eb="1">
      <t>シ</t>
    </rPh>
    <rPh sb="4" eb="5">
      <t>メイ</t>
    </rPh>
    <phoneticPr fontId="1"/>
  </si>
  <si>
    <t>e-mail</t>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</si>
  <si>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</si>
  <si>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</si>
  <si>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</si>
  <si>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記載上の
注意事項</t>
    <rPh sb="0" eb="2">
      <t>キサイ</t>
    </rPh>
    <rPh sb="2" eb="3">
      <t>ウエ</t>
    </rPh>
    <rPh sb="5" eb="7">
      <t>チュウイ</t>
    </rPh>
    <rPh sb="7" eb="9">
      <t>ジコウ</t>
    </rPh>
    <phoneticPr fontId="1"/>
  </si>
  <si>
    <t>女</t>
    <rPh sb="0" eb="1">
      <t>オンナ</t>
    </rPh>
    <phoneticPr fontId="1"/>
  </si>
  <si>
    <t>男</t>
    <rPh sb="0" eb="1">
      <t>オトコ</t>
    </rPh>
    <phoneticPr fontId="1"/>
  </si>
  <si>
    <t>組手</t>
    <rPh sb="0" eb="1">
      <t>クミ</t>
    </rPh>
    <rPh sb="1" eb="2">
      <t>テ</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</si>
  <si>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</si>
  <si>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</si>
  <si>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</si>
  <si>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t>資　　格</t>
    <rPh sb="0" eb="1">
      <t>シ</t>
    </rPh>
    <rPh sb="3" eb="4">
      <t>カク</t>
    </rPh>
    <phoneticPr fontId="1"/>
  </si>
  <si>
    <t>.</t>
    <phoneticPr fontId="1"/>
  </si>
  <si>
    <t>全空連　太郎</t>
    <rPh sb="0" eb="3">
      <t>ゼンクウレン</t>
    </rPh>
    <rPh sb="4" eb="6">
      <t>タロウ</t>
    </rPh>
    <phoneticPr fontId="1"/>
  </si>
  <si>
    <t>全空連　次郎</t>
    <rPh sb="0" eb="3">
      <t>ゼンクウレン</t>
    </rPh>
    <rPh sb="4" eb="6">
      <t>ジロウ</t>
    </rPh>
    <phoneticPr fontId="1"/>
  </si>
  <si>
    <t>男子組手</t>
    <rPh sb="0" eb="2">
      <t>ダンシ</t>
    </rPh>
    <rPh sb="2" eb="3">
      <t>クミ</t>
    </rPh>
    <rPh sb="3" eb="4">
      <t>テ</t>
    </rPh>
    <phoneticPr fontId="1"/>
  </si>
  <si>
    <t>形</t>
    <rPh sb="0" eb="1">
      <t>カタ</t>
    </rPh>
    <phoneticPr fontId="1"/>
  </si>
  <si>
    <t>全空連　花子</t>
    <rPh sb="0" eb="3">
      <t>ゼンクウレン</t>
    </rPh>
    <rPh sb="4" eb="6">
      <t>ハナコ</t>
    </rPh>
    <phoneticPr fontId="1"/>
  </si>
  <si>
    <t>50</t>
    <phoneticPr fontId="1"/>
  </si>
  <si>
    <t>69</t>
    <phoneticPr fontId="1"/>
  </si>
  <si>
    <t>44 歳</t>
    <rPh sb="3" eb="4">
      <t>サイ</t>
    </rPh>
    <phoneticPr fontId="1"/>
  </si>
  <si>
    <t>49 歳</t>
    <rPh sb="3" eb="4">
      <t>サイ</t>
    </rPh>
    <phoneticPr fontId="1"/>
  </si>
  <si>
    <t>40 歳</t>
    <rPh sb="3" eb="4">
      <t>サイ</t>
    </rPh>
    <phoneticPr fontId="1"/>
  </si>
  <si>
    <t>41 歳</t>
    <rPh sb="3" eb="4">
      <t>サイ</t>
    </rPh>
    <phoneticPr fontId="1"/>
  </si>
  <si>
    <t>42 歳</t>
    <rPh sb="3" eb="4">
      <t>サイ</t>
    </rPh>
    <phoneticPr fontId="1"/>
  </si>
  <si>
    <t>43 歳</t>
    <rPh sb="3" eb="4">
      <t>サイ</t>
    </rPh>
    <phoneticPr fontId="1"/>
  </si>
  <si>
    <t>45 歳</t>
    <rPh sb="3" eb="4">
      <t>サイ</t>
    </rPh>
    <phoneticPr fontId="1"/>
  </si>
  <si>
    <t>46 歳</t>
    <rPh sb="3" eb="4">
      <t>サイ</t>
    </rPh>
    <phoneticPr fontId="1"/>
  </si>
  <si>
    <t>47 歳</t>
    <rPh sb="3" eb="4">
      <t>サイ</t>
    </rPh>
    <phoneticPr fontId="1"/>
  </si>
  <si>
    <t>48 歳</t>
    <rPh sb="3" eb="4">
      <t>サイ</t>
    </rPh>
    <phoneticPr fontId="1"/>
  </si>
  <si>
    <t>50 歳</t>
    <rPh sb="3" eb="4">
      <t>サイ</t>
    </rPh>
    <phoneticPr fontId="1"/>
  </si>
  <si>
    <t>51 歳</t>
    <rPh sb="3" eb="4">
      <t>サイ</t>
    </rPh>
    <phoneticPr fontId="1"/>
  </si>
  <si>
    <t>52 歳</t>
    <rPh sb="3" eb="4">
      <t>サイ</t>
    </rPh>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</si>
  <si>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</si>
  <si>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</si>
  <si>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</si>
  <si>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</si>
  <si>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</si>
  <si>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</si>
  <si>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</si>
  <si>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</si>
  <si>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61 歳</t>
    <rPh sb="3" eb="4">
      <t>サイ</t>
    </rPh>
    <phoneticPr fontId="1"/>
  </si>
  <si>
    <t>62 歳</t>
    <rPh sb="3" eb="4">
      <t>サイ</t>
    </rPh>
    <phoneticPr fontId="1"/>
  </si>
  <si>
    <t>63 歳</t>
    <rPh sb="3" eb="4">
      <t>サイ</t>
    </rPh>
    <phoneticPr fontId="1"/>
  </si>
  <si>
    <t>64 歳</t>
    <rPh sb="3" eb="4">
      <t>サイ</t>
    </rPh>
    <phoneticPr fontId="1"/>
  </si>
  <si>
    <t>65 歳</t>
    <rPh sb="3" eb="4">
      <t>サイ</t>
    </rPh>
    <phoneticPr fontId="1"/>
  </si>
  <si>
    <t>66 歳</t>
    <rPh sb="3" eb="4">
      <t>サイ</t>
    </rPh>
    <phoneticPr fontId="1"/>
  </si>
  <si>
    <t>67 歳</t>
    <rPh sb="3" eb="4">
      <t>サイ</t>
    </rPh>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</si>
  <si>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</si>
  <si>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</si>
  <si>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</si>
  <si>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</si>
  <si>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</si>
  <si>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</si>
  <si>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</si>
  <si>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</si>
  <si>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</si>
  <si>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</si>
  <si>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</si>
  <si>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</si>
  <si>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</si>
  <si>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</si>
  <si>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</si>
  <si>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</si>
  <si>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</si>
  <si>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</si>
  <si>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</si>
  <si>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</si>
  <si>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</si>
  <si>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</si>
  <si>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</si>
  <si>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</si>
  <si>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</si>
  <si>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</si>
  <si>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</si>
  <si>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</si>
  <si>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</si>
  <si>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</si>
  <si>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</si>
  <si>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</si>
  <si>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</si>
  <si>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</si>
  <si>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</si>
  <si>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</si>
  <si>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35 歳</t>
    <rPh sb="3" eb="4">
      <t>サイ</t>
    </rPh>
    <phoneticPr fontId="1"/>
  </si>
  <si>
    <t>36 歳</t>
    <rPh sb="3" eb="4">
      <t>サイ</t>
    </rPh>
    <phoneticPr fontId="1"/>
  </si>
  <si>
    <t>37 歳</t>
    <rPh sb="3" eb="4">
      <t>サイ</t>
    </rPh>
    <phoneticPr fontId="1"/>
  </si>
  <si>
    <t>38 歳</t>
    <rPh sb="3" eb="4">
      <t>サイ</t>
    </rPh>
    <phoneticPr fontId="1"/>
  </si>
  <si>
    <t>39 歳</t>
    <rPh sb="3" eb="4">
      <t>サイ</t>
    </rPh>
    <phoneticPr fontId="1"/>
  </si>
  <si>
    <t>／</t>
    <phoneticPr fontId="1"/>
  </si>
  <si>
    <t>全空連　キク</t>
    <rPh sb="0" eb="3">
      <t>ゼンクウレン</t>
    </rPh>
    <phoneticPr fontId="1"/>
  </si>
  <si>
    <t>69</t>
    <phoneticPr fontId="1"/>
  </si>
  <si>
    <t>23</t>
    <phoneticPr fontId="1"/>
  </si>
  <si>
    <t>35歳</t>
    <rPh sb="2" eb="3">
      <t>サイ</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</si>
  <si>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</si>
  <si>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</si>
  <si>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</si>
  <si>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</si>
  <si>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</si>
  <si>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</si>
  <si>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</si>
  <si>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</si>
  <si>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</si>
  <si>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</si>
  <si>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</si>
  <si>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</si>
  <si>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</si>
  <si>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</si>
  <si>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</si>
  <si>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</si>
  <si>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</si>
  <si>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</si>
  <si>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</si>
  <si>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</si>
  <si>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</si>
  <si>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</si>
  <si>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</si>
  <si>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</si>
  <si>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</si>
  <si>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</si>
  <si>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</si>
  <si>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</si>
  <si>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</si>
  <si>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</si>
  <si>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66歳</t>
    <rPh sb="2" eb="3">
      <t>サイ</t>
    </rPh>
    <phoneticPr fontId="1"/>
  </si>
  <si>
    <t>67歳</t>
    <rPh sb="2" eb="3">
      <t>サイ</t>
    </rPh>
    <phoneticPr fontId="1"/>
  </si>
  <si>
    <t>68歳</t>
    <rPh sb="2" eb="3">
      <t>サイ</t>
    </rPh>
    <phoneticPr fontId="1"/>
  </si>
  <si>
    <t>69歳</t>
    <rPh sb="2" eb="3">
      <t>サイ</t>
    </rPh>
    <phoneticPr fontId="1"/>
  </si>
  <si>
    <t>70歳以上</t>
    <rPh sb="2" eb="3">
      <t>サイ</t>
    </rPh>
    <rPh sb="3" eb="5">
      <t>イジョウ</t>
    </rPh>
    <phoneticPr fontId="1"/>
  </si>
  <si>
    <t>１部</t>
    <rPh sb="1" eb="2">
      <t>ブ</t>
    </rPh>
    <phoneticPr fontId="1"/>
  </si>
  <si>
    <t>マスターズ(空手道)　区分表</t>
    <rPh sb="6" eb="8">
      <t>カラテ</t>
    </rPh>
    <rPh sb="8" eb="9">
      <t>ドウ</t>
    </rPh>
    <rPh sb="11" eb="13">
      <t>クブン</t>
    </rPh>
    <rPh sb="13" eb="14">
      <t>ヒョウ</t>
    </rPh>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</si>
  <si>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</si>
  <si>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</si>
  <si>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</si>
  <si>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</si>
  <si>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</si>
  <si>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</si>
  <si>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全空連　岩蔵</t>
    <rPh sb="0" eb="3">
      <t>ゼンクウレン</t>
    </rPh>
    <rPh sb="4" eb="6">
      <t>イワゾウ</t>
    </rPh>
    <phoneticPr fontId="1"/>
  </si>
  <si>
    <t>1950.8.2　　</t>
    <phoneticPr fontId="1"/>
  </si>
  <si>
    <t>40</t>
    <phoneticPr fontId="1"/>
  </si>
  <si>
    <t>フリガナ</t>
    <phoneticPr fontId="1"/>
  </si>
  <si>
    <t>-</t>
    <phoneticPr fontId="1"/>
  </si>
  <si>
    <t>（西暦）</t>
  </si>
  <si>
    <t>段位取得年月日</t>
    <rPh sb="0" eb="2">
      <t>ダンイ</t>
    </rPh>
    <rPh sb="2" eb="4">
      <t>シュトク</t>
    </rPh>
    <phoneticPr fontId="1"/>
  </si>
  <si>
    <t>全空連　三郎</t>
    <rPh sb="0" eb="3">
      <t>ゼンクウレン</t>
    </rPh>
    <rPh sb="4" eb="6">
      <t>サブロウ</t>
    </rPh>
    <phoneticPr fontId="1"/>
  </si>
  <si>
    <t>全空連　四郎</t>
    <rPh sb="0" eb="3">
      <t>ゼンクウレン</t>
    </rPh>
    <rPh sb="4" eb="6">
      <t>シロウ</t>
    </rPh>
    <phoneticPr fontId="1"/>
  </si>
  <si>
    <t>全空連　大将</t>
    <rPh sb="0" eb="1">
      <t>ゼン</t>
    </rPh>
    <rPh sb="1" eb="2">
      <t>クウ</t>
    </rPh>
    <rPh sb="2" eb="3">
      <t>レン</t>
    </rPh>
    <rPh sb="4" eb="6">
      <t>タイショウ</t>
    </rPh>
    <phoneticPr fontId="1"/>
  </si>
  <si>
    <t>30</t>
    <phoneticPr fontId="1"/>
  </si>
  <si>
    <t>56</t>
    <phoneticPr fontId="1"/>
  </si>
  <si>
    <t>65</t>
    <phoneticPr fontId="1"/>
  </si>
  <si>
    <t>70</t>
    <phoneticPr fontId="1"/>
  </si>
  <si>
    <t>　　　/　/</t>
    <phoneticPr fontId="1"/>
  </si>
  <si>
    <t>臨時監督申請書</t>
    <rPh sb="0" eb="2">
      <t>リンジ</t>
    </rPh>
    <rPh sb="2" eb="4">
      <t>カントク</t>
    </rPh>
    <rPh sb="4" eb="7">
      <t>シンセイショ</t>
    </rPh>
    <phoneticPr fontId="1"/>
  </si>
  <si>
    <t>臨時監督</t>
    <rPh sb="0" eb="2">
      <t>リンジ</t>
    </rPh>
    <rPh sb="2" eb="3">
      <t>ラン</t>
    </rPh>
    <rPh sb="3" eb="4">
      <t>ヨシ</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</si>
  <si>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</si>
  <si>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印</t>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</si>
  <si>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</si>
  <si>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地　　区</t>
    <rPh sb="0" eb="1">
      <t>チ</t>
    </rPh>
    <rPh sb="3" eb="4">
      <t>ク</t>
    </rPh>
    <phoneticPr fontId="1"/>
  </si>
  <si>
    <t>全　　国</t>
    <rPh sb="0" eb="1">
      <t>ゼン</t>
    </rPh>
    <rPh sb="3" eb="4">
      <t>コク</t>
    </rPh>
    <phoneticPr fontId="1"/>
  </si>
  <si>
    <t>●●県</t>
    <rPh sb="2" eb="3">
      <t>ケン</t>
    </rPh>
    <phoneticPr fontId="1"/>
  </si>
  <si>
    <t>全空連　太郎</t>
    <rPh sb="0" eb="1">
      <t>ゼン</t>
    </rPh>
    <rPh sb="1" eb="2">
      <t>クウ</t>
    </rPh>
    <rPh sb="2" eb="3">
      <t>レン</t>
    </rPh>
    <rPh sb="4" eb="6">
      <t>タロウ</t>
    </rPh>
    <phoneticPr fontId="1"/>
  </si>
  <si>
    <t>(ぜんくうれん　たろう)</t>
    <phoneticPr fontId="1"/>
  </si>
  <si>
    <t>〒</t>
    <phoneticPr fontId="1"/>
  </si>
  <si>
    <t>-</t>
    <phoneticPr fontId="1"/>
  </si>
  <si>
    <t>電話（携帯）</t>
    <rPh sb="0" eb="2">
      <t>デンワ</t>
    </rPh>
    <rPh sb="3" eb="5">
      <t>ケイタイ</t>
    </rPh>
    <phoneticPr fontId="1"/>
  </si>
  <si>
    <t>090-0000-0000</t>
    <phoneticPr fontId="1"/>
  </si>
  <si>
    <t>jkf@hotmail.co.jp</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</si>
  <si>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</si>
  <si>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登録番号</t>
    <rPh sb="0" eb="2">
      <t>トウロク</t>
    </rPh>
    <rPh sb="2" eb="4">
      <t>バンゴウ</t>
    </rPh>
    <phoneticPr fontId="1"/>
  </si>
  <si>
    <t>教師</t>
    <rPh sb="0" eb="2">
      <t>キョウシ</t>
    </rPh>
    <phoneticPr fontId="1"/>
  </si>
  <si>
    <t>上級教師</t>
    <rPh sb="0" eb="2">
      <t>ジョウキュウ</t>
    </rPh>
    <rPh sb="2" eb="4">
      <t>キョウシ</t>
    </rPh>
    <phoneticPr fontId="1"/>
  </si>
  <si>
    <t>その他</t>
    <rPh sb="2" eb="3">
      <t>タ</t>
    </rPh>
    <phoneticPr fontId="1"/>
  </si>
  <si>
    <t>印</t>
    <rPh sb="0" eb="1">
      <t>イン</t>
    </rPh>
    <phoneticPr fontId="1"/>
  </si>
  <si>
    <t>日</t>
    <rPh sb="0" eb="1">
      <t>ニチ</t>
    </rPh>
    <phoneticPr fontId="1"/>
  </si>
  <si>
    <t>月</t>
    <rPh sb="0" eb="1">
      <t>ガツ</t>
    </rPh>
    <phoneticPr fontId="1"/>
  </si>
  <si>
    <t>指導者資格名</t>
    <rPh sb="0" eb="3">
      <t>シドウシャ</t>
    </rPh>
    <rPh sb="3" eb="5">
      <t>シカク</t>
    </rPh>
    <rPh sb="5" eb="6">
      <t>メイ</t>
    </rPh>
    <phoneticPr fontId="1"/>
  </si>
  <si>
    <t>兼選手</t>
    <rPh sb="0" eb="1">
      <t>ケン</t>
    </rPh>
    <rPh sb="1" eb="3">
      <t>センシュ</t>
    </rPh>
    <phoneticPr fontId="1"/>
  </si>
  <si>
    <t>地区</t>
    <rPh sb="0" eb="2">
      <t>チク</t>
    </rPh>
    <phoneticPr fontId="1"/>
  </si>
  <si>
    <t>全国</t>
    <rPh sb="0" eb="2">
      <t>ゼンコク</t>
    </rPh>
    <phoneticPr fontId="1"/>
  </si>
  <si>
    <t>フリガナ</t>
    <phoneticPr fontId="1"/>
  </si>
  <si>
    <t>性別</t>
    <rPh sb="0" eb="2">
      <t>せいべつ</t>
    </rPh>
    <phoneticPr fontId="1" type="Hiragana"/>
  </si>
  <si>
    <t>フリガナ</t>
    <phoneticPr fontId="1"/>
  </si>
  <si>
    <t>.</t>
  </si>
  <si>
    <t>日本スポーツ協会指導者・コーチ資格</t>
    <rPh sb="0" eb="2">
      <t>ニホン</t>
    </rPh>
    <rPh sb="6" eb="8">
      <t>キョウカイ</t>
    </rPh>
    <rPh sb="8" eb="11">
      <t>シドウシャ</t>
    </rPh>
    <rPh sb="15" eb="17">
      <t>シカク</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</si>
  <si>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</si>
  <si>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JSPO</t>
    <phoneticPr fontId="1"/>
  </si>
  <si>
    <t>JSPO登録番号</t>
    <rPh sb="4" eb="6">
      <t>トウロク</t>
    </rPh>
    <rPh sb="6" eb="8">
      <t>バンゴウ</t>
    </rPh>
    <phoneticPr fontId="1"/>
  </si>
  <si>
    <t>コーチ1</t>
    <phoneticPr fontId="1"/>
  </si>
  <si>
    <t>コーチ2</t>
    <phoneticPr fontId="1"/>
  </si>
  <si>
    <t>コーチ3</t>
    <phoneticPr fontId="1"/>
  </si>
  <si>
    <t>コーチ4</t>
    <phoneticPr fontId="1"/>
  </si>
  <si>
    <t>コーチ1</t>
    <phoneticPr fontId="1"/>
  </si>
  <si>
    <t>コーチ2</t>
    <phoneticPr fontId="1"/>
  </si>
  <si>
    <t>コーチ2</t>
    <phoneticPr fontId="1"/>
  </si>
  <si>
    <t>コーチ4</t>
    <phoneticPr fontId="1"/>
  </si>
  <si>
    <t>　コーチ１</t>
    <phoneticPr fontId="1"/>
  </si>
  <si>
    <t>　コーチ２</t>
    <phoneticPr fontId="1"/>
  </si>
  <si>
    <t>コーチ３</t>
    <phoneticPr fontId="1"/>
  </si>
  <si>
    <t>コーチ４</t>
    <phoneticPr fontId="1"/>
  </si>
  <si>
    <t>コーチ１</t>
    <phoneticPr fontId="1"/>
  </si>
  <si>
    <t>コーチ２</t>
    <phoneticPr fontId="1"/>
  </si>
  <si>
    <t>コーチ２</t>
    <phoneticPr fontId="1"/>
  </si>
  <si>
    <t>コーチ１</t>
    <phoneticPr fontId="1"/>
  </si>
  <si>
    <t>コーチ３</t>
    <phoneticPr fontId="1"/>
  </si>
  <si>
    <t>／</t>
    <phoneticPr fontId="1"/>
  </si>
  <si>
    <t>／</t>
    <phoneticPr fontId="1"/>
  </si>
  <si>
    <t>／</t>
    <phoneticPr fontId="1"/>
  </si>
  <si>
    <t>　第４回全九州マスターズ空手道選手権大会において、以下のものを臨時監督として</t>
    <rPh sb="1" eb="2">
      <t>ダイ</t>
    </rPh>
    <rPh sb="3" eb="4">
      <t>カイ</t>
    </rPh>
    <rPh sb="4" eb="7">
      <t>ゼンキュウシュウ</t>
    </rPh>
    <rPh sb="12" eb="18">
      <t>カラテドウセンシュケン</t>
    </rPh>
    <rPh sb="18" eb="20">
      <t>タイカイ</t>
    </rPh>
    <rPh sb="25" eb="27">
      <t>イカ</t>
    </rPh>
    <rPh sb="31" eb="33">
      <t>リンジ</t>
    </rPh>
    <rPh sb="33" eb="35">
      <t>カントク</t>
    </rPh>
    <phoneticPr fontId="1"/>
  </si>
  <si>
    <t>令和　　年●●月●●日</t>
    <rPh sb="0" eb="1">
      <t>レイ</t>
    </rPh>
    <rPh sb="1" eb="2">
      <t>ワ</t>
    </rPh>
    <rPh sb="4" eb="5">
      <t>ネン</t>
    </rPh>
    <rPh sb="5" eb="6">
      <t>ヘイネン</t>
    </rPh>
    <rPh sb="7" eb="8">
      <t>ガツ</t>
    </rPh>
    <rPh sb="10" eb="11">
      <t>ニチ</t>
    </rPh>
    <phoneticPr fontId="1"/>
  </si>
  <si>
    <t>全九州　一朗</t>
    <rPh sb="0" eb="3">
      <t>ゼンキュウシュウ</t>
    </rPh>
    <rPh sb="4" eb="6">
      <t>イチロウ</t>
    </rPh>
    <phoneticPr fontId="1"/>
  </si>
  <si>
    <t>全日本空手道連盟
　　　　九州地区協議会　議長　殿</t>
    <rPh sb="0" eb="8">
      <t>ゼンニホンカラテドウレンメイ</t>
    </rPh>
    <rPh sb="13" eb="20">
      <t>キュウシュウチクキョウギカイ</t>
    </rPh>
    <rPh sb="21" eb="23">
      <t>ギチョウ</t>
    </rPh>
    <rPh sb="24" eb="25">
      <t>ドノ</t>
    </rPh>
    <phoneticPr fontId="1"/>
  </si>
  <si>
    <t>全九州　太一郎</t>
    <rPh sb="0" eb="1">
      <t>ゼン</t>
    </rPh>
    <rPh sb="1" eb="3">
      <t>キュウシュウ</t>
    </rPh>
    <rPh sb="4" eb="7">
      <t>タイチロウ</t>
    </rPh>
    <phoneticPr fontId="1"/>
  </si>
  <si>
    <t>ぜんきゅうしゅう　たいちろう</t>
    <phoneticPr fontId="1"/>
  </si>
  <si>
    <t>全日本空手道連盟　九州地区協議会　議長　殿</t>
    <rPh sb="0" eb="8">
      <t>ゼンニホンカラテドウレンメイ</t>
    </rPh>
    <rPh sb="9" eb="16">
      <t>キュウシュウチクキョウギカイ</t>
    </rPh>
    <rPh sb="17" eb="19">
      <t>ギチョウ</t>
    </rPh>
    <rPh sb="20" eb="21">
      <t>ドノ</t>
    </rPh>
    <phoneticPr fontId="1"/>
  </si>
  <si>
    <t>　下記名簿の者を第４回全九州マスターズ空手道選手権大会実施要項の規定にてらして適格と認め、参加を申し込みます。</t>
    <rPh sb="1" eb="3">
      <t>カキ</t>
    </rPh>
    <rPh sb="3" eb="5">
      <t>メイボ</t>
    </rPh>
    <rPh sb="6" eb="7">
      <t>モノ</t>
    </rPh>
    <rPh sb="8" eb="9">
      <t>ダイ</t>
    </rPh>
    <rPh sb="10" eb="11">
      <t>カイ</t>
    </rPh>
    <rPh sb="11" eb="12">
      <t>ゼン</t>
    </rPh>
    <rPh sb="12" eb="14">
      <t>キュウシュウ</t>
    </rPh>
    <rPh sb="19" eb="21">
      <t>カラテ</t>
    </rPh>
    <rPh sb="21" eb="22">
      <t>ドウ</t>
    </rPh>
    <rPh sb="22" eb="25">
      <t>センシュケン</t>
    </rPh>
    <rPh sb="25" eb="27">
      <t>タイカイ</t>
    </rPh>
    <rPh sb="27" eb="29">
      <t>ジッシ</t>
    </rPh>
    <rPh sb="29" eb="31">
      <t>ヨウコウ</t>
    </rPh>
    <rPh sb="32" eb="34">
      <t>キテイ</t>
    </rPh>
    <rPh sb="39" eb="41">
      <t>テキカク</t>
    </rPh>
    <rPh sb="42" eb="43">
      <t>ミト</t>
    </rPh>
    <rPh sb="45" eb="47">
      <t>サンカ</t>
    </rPh>
    <rPh sb="48" eb="49">
      <t>モウ</t>
    </rPh>
    <rPh sb="50" eb="51">
      <t>コ</t>
    </rPh>
    <phoneticPr fontId="1"/>
  </si>
  <si>
    <t>県名</t>
    <rPh sb="0" eb="2">
      <t>ケンメイ</t>
    </rPh>
    <phoneticPr fontId="1"/>
  </si>
  <si>
    <t>No</t>
    <phoneticPr fontId="1"/>
  </si>
  <si>
    <t>組手</t>
    <rPh sb="0" eb="2">
      <t>クミテ</t>
    </rPh>
    <phoneticPr fontId="1"/>
  </si>
  <si>
    <t>県名</t>
    <rPh sb="0" eb="2">
      <t>ケンメイメイ</t>
    </rPh>
    <phoneticPr fontId="1"/>
  </si>
  <si>
    <t>【選手名簿】</t>
    <rPh sb="1" eb="3">
      <t>センシュ</t>
    </rPh>
    <rPh sb="3" eb="5">
      <t>メイボ</t>
    </rPh>
    <phoneticPr fontId="1"/>
  </si>
  <si>
    <t>役員・審判員申込み</t>
    <rPh sb="0" eb="2">
      <t>ヤクイン</t>
    </rPh>
    <rPh sb="3" eb="6">
      <t>シンパンイン</t>
    </rPh>
    <rPh sb="6" eb="8">
      <t>モウシコ</t>
    </rPh>
    <phoneticPr fontId="1"/>
  </si>
  <si>
    <t>※ 選手・監督で申し込まれている役員の先生方もご入力下さい。（但し、重複申し込みにご注意ください）</t>
    <rPh sb="2" eb="4">
      <t>センシュ</t>
    </rPh>
    <rPh sb="5" eb="7">
      <t>カントク</t>
    </rPh>
    <rPh sb="8" eb="9">
      <t>モウ</t>
    </rPh>
    <rPh sb="10" eb="11">
      <t>コ</t>
    </rPh>
    <rPh sb="16" eb="18">
      <t>ヤクイン</t>
    </rPh>
    <rPh sb="19" eb="22">
      <t>センセイガタ</t>
    </rPh>
    <rPh sb="24" eb="26">
      <t>ニュウリョク</t>
    </rPh>
    <rPh sb="26" eb="27">
      <t>クダ</t>
    </rPh>
    <rPh sb="31" eb="32">
      <t>タダ</t>
    </rPh>
    <rPh sb="34" eb="36">
      <t>ジュウフク</t>
    </rPh>
    <rPh sb="36" eb="37">
      <t>モウ</t>
    </rPh>
    <rPh sb="38" eb="39">
      <t>コ</t>
    </rPh>
    <rPh sb="42" eb="44">
      <t>チュウイ</t>
    </rPh>
    <phoneticPr fontId="1"/>
  </si>
  <si>
    <t>※ 役員・審判員の先生方のお弁当は大会運営にて準備いたします。（役員で開始式○印の方は準備します）</t>
    <rPh sb="2" eb="4">
      <t>ヤクイン</t>
    </rPh>
    <rPh sb="5" eb="8">
      <t>シンパンイン</t>
    </rPh>
    <rPh sb="9" eb="12">
      <t>センセイガタ</t>
    </rPh>
    <rPh sb="14" eb="16">
      <t>ベントウ</t>
    </rPh>
    <rPh sb="17" eb="21">
      <t>タイカイウンエイ</t>
    </rPh>
    <rPh sb="23" eb="25">
      <t>ジュンビ</t>
    </rPh>
    <rPh sb="32" eb="34">
      <t>ヤクイン</t>
    </rPh>
    <rPh sb="35" eb="38">
      <t>カイシシキ</t>
    </rPh>
    <rPh sb="38" eb="40">
      <t>マルジルシ</t>
    </rPh>
    <rPh sb="41" eb="42">
      <t>カタ</t>
    </rPh>
    <rPh sb="43" eb="45">
      <t>ジュンビ</t>
    </rPh>
    <phoneticPr fontId="1"/>
  </si>
  <si>
    <t>※ 役員の先生方は開始式の際、ステージにご着席願います。</t>
    <rPh sb="2" eb="4">
      <t>ヤクイン</t>
    </rPh>
    <rPh sb="5" eb="8">
      <t>センセイガタ</t>
    </rPh>
    <rPh sb="9" eb="12">
      <t>カイシシキ</t>
    </rPh>
    <rPh sb="13" eb="14">
      <t>サイ</t>
    </rPh>
    <rPh sb="21" eb="23">
      <t>チャクセキ</t>
    </rPh>
    <rPh sb="23" eb="24">
      <t>ネガ</t>
    </rPh>
    <phoneticPr fontId="1"/>
  </si>
  <si>
    <t>役員申込み</t>
    <rPh sb="0" eb="2">
      <t>ヤクイン</t>
    </rPh>
    <rPh sb="2" eb="4">
      <t>モウシコ</t>
    </rPh>
    <phoneticPr fontId="1"/>
  </si>
  <si>
    <t>県名</t>
    <rPh sb="0" eb="2">
      <t>ケンメイ</t>
    </rPh>
    <phoneticPr fontId="1"/>
  </si>
  <si>
    <t>役職</t>
    <rPh sb="0" eb="2">
      <t>ヤクショク</t>
    </rPh>
    <phoneticPr fontId="1"/>
  </si>
  <si>
    <t>氏名</t>
    <rPh sb="0" eb="2">
      <t>シメイ</t>
    </rPh>
    <phoneticPr fontId="1"/>
  </si>
  <si>
    <t>宿泊</t>
    <rPh sb="0" eb="2">
      <t>シュクハク</t>
    </rPh>
    <phoneticPr fontId="1"/>
  </si>
  <si>
    <t>開始式</t>
    <rPh sb="0" eb="3">
      <t>カイシシキ</t>
    </rPh>
    <phoneticPr fontId="1"/>
  </si>
  <si>
    <t>連絡先</t>
    <rPh sb="0" eb="3">
      <t>レンラクサキ</t>
    </rPh>
    <phoneticPr fontId="1"/>
  </si>
  <si>
    <t>審判員申込み</t>
    <rPh sb="0" eb="3">
      <t>シンパンイン</t>
    </rPh>
    <rPh sb="3" eb="5">
      <t>モウシコ</t>
    </rPh>
    <phoneticPr fontId="1"/>
  </si>
  <si>
    <t>組手</t>
    <rPh sb="0" eb="2">
      <t>クミテ</t>
    </rPh>
    <phoneticPr fontId="1"/>
  </si>
  <si>
    <t>形</t>
    <rPh sb="0" eb="1">
      <t>カタ</t>
    </rPh>
    <phoneticPr fontId="1"/>
  </si>
  <si>
    <t>資格</t>
    <rPh sb="0" eb="2">
      <t>シカク</t>
    </rPh>
    <phoneticPr fontId="1"/>
  </si>
  <si>
    <t>流派</t>
    <rPh sb="0" eb="2">
      <t>リュウハ</t>
    </rPh>
    <phoneticPr fontId="1"/>
  </si>
  <si>
    <t>※ 宿泊は、大会運営より申込者を取りまとめて株式会社ＴＥＡＭに申し込み致します。</t>
    <rPh sb="2" eb="4">
      <t>シュクハク</t>
    </rPh>
    <rPh sb="6" eb="10">
      <t>タイカイウンエイ</t>
    </rPh>
    <rPh sb="12" eb="15">
      <t>モウシコミシャ</t>
    </rPh>
    <rPh sb="16" eb="17">
      <t>ト</t>
    </rPh>
    <rPh sb="22" eb="26">
      <t>カブシキガイシャ</t>
    </rPh>
    <rPh sb="31" eb="32">
      <t>モウ</t>
    </rPh>
    <rPh sb="33" eb="34">
      <t>コ</t>
    </rPh>
    <rPh sb="35" eb="36">
      <t>イタ</t>
    </rPh>
    <phoneticPr fontId="1"/>
  </si>
  <si>
    <t>　 配宿が決まりましたら業者より通知いたします。</t>
    <rPh sb="2" eb="4">
      <t>ハイシュク</t>
    </rPh>
    <rPh sb="5" eb="6">
      <t>キ</t>
    </rPh>
    <rPh sb="12" eb="14">
      <t>ギョウシャ</t>
    </rPh>
    <rPh sb="16" eb="18">
      <t>ツウチ</t>
    </rPh>
    <phoneticPr fontId="1"/>
  </si>
  <si>
    <t>3/17（金）</t>
    <rPh sb="5" eb="6">
      <t>キン</t>
    </rPh>
    <phoneticPr fontId="1"/>
  </si>
  <si>
    <t>大会前々日</t>
    <rPh sb="0" eb="2">
      <t>タイカイ</t>
    </rPh>
    <rPh sb="2" eb="5">
      <t>ゼンゼンジツ</t>
    </rPh>
    <phoneticPr fontId="1"/>
  </si>
  <si>
    <t>夕食</t>
    <rPh sb="0" eb="2">
      <t>ユウショク</t>
    </rPh>
    <phoneticPr fontId="1"/>
  </si>
  <si>
    <t>翌朝食</t>
    <rPh sb="0" eb="1">
      <t>ヨク</t>
    </rPh>
    <rPh sb="1" eb="3">
      <t>チョウショク</t>
    </rPh>
    <phoneticPr fontId="1"/>
  </si>
  <si>
    <t>大会前日</t>
    <rPh sb="0" eb="2">
      <t>タイカイ</t>
    </rPh>
    <rPh sb="2" eb="4">
      <t>ゼンジツ</t>
    </rPh>
    <phoneticPr fontId="1"/>
  </si>
  <si>
    <t>大会当日</t>
    <rPh sb="0" eb="4">
      <t>タイカイトウジツ</t>
    </rPh>
    <phoneticPr fontId="1"/>
  </si>
  <si>
    <t>男子</t>
    <rPh sb="0" eb="2">
      <t>ダンシ</t>
    </rPh>
    <phoneticPr fontId="1"/>
  </si>
  <si>
    <t>組手</t>
    <rPh sb="0" eb="2">
      <t>クミテ</t>
    </rPh>
    <phoneticPr fontId="1"/>
  </si>
  <si>
    <t>形</t>
    <rPh sb="0" eb="1">
      <t>カタ</t>
    </rPh>
    <phoneticPr fontId="1"/>
  </si>
  <si>
    <t>女子</t>
    <rPh sb="0" eb="2">
      <t>ジョシ</t>
    </rPh>
    <phoneticPr fontId="1"/>
  </si>
  <si>
    <t>送金日</t>
    <rPh sb="0" eb="3">
      <t>ソウキンビ</t>
    </rPh>
    <phoneticPr fontId="1"/>
  </si>
  <si>
    <t>参加費</t>
    <rPh sb="0" eb="3">
      <t>サンカヒ</t>
    </rPh>
    <phoneticPr fontId="1"/>
  </si>
  <si>
    <t>参加人数（選手）</t>
    <rPh sb="0" eb="4">
      <t>サンカニンズウ</t>
    </rPh>
    <rPh sb="5" eb="7">
      <t>センシュ</t>
    </rPh>
    <phoneticPr fontId="1"/>
  </si>
  <si>
    <t>参加人数合計</t>
    <rPh sb="0" eb="4">
      <t>サンカニンズウ</t>
    </rPh>
    <rPh sb="4" eb="6">
      <t>ゴウケイ</t>
    </rPh>
    <phoneticPr fontId="1"/>
  </si>
  <si>
    <t>１部</t>
    <rPh sb="1" eb="2">
      <t>ブ</t>
    </rPh>
    <phoneticPr fontId="1"/>
  </si>
  <si>
    <t>40-44</t>
    <phoneticPr fontId="1"/>
  </si>
  <si>
    <t>45-49</t>
    <phoneticPr fontId="1"/>
  </si>
  <si>
    <t>50-54</t>
    <phoneticPr fontId="1"/>
  </si>
  <si>
    <t>２部</t>
    <rPh sb="1" eb="2">
      <t>ブ</t>
    </rPh>
    <phoneticPr fontId="1"/>
  </si>
  <si>
    <t>３部</t>
    <rPh sb="1" eb="2">
      <t>ブ</t>
    </rPh>
    <phoneticPr fontId="1"/>
  </si>
  <si>
    <t>４部</t>
    <rPh sb="1" eb="2">
      <t>ブ</t>
    </rPh>
    <phoneticPr fontId="1"/>
  </si>
  <si>
    <t>５部</t>
    <rPh sb="1" eb="2">
      <t>ブ</t>
    </rPh>
    <phoneticPr fontId="1"/>
  </si>
  <si>
    <t>６部</t>
    <rPh sb="1" eb="2">
      <t>ブ</t>
    </rPh>
    <phoneticPr fontId="1"/>
  </si>
  <si>
    <t>７部</t>
    <rPh sb="1" eb="2">
      <t>ブ</t>
    </rPh>
    <phoneticPr fontId="1"/>
  </si>
  <si>
    <t>70-</t>
    <phoneticPr fontId="1"/>
  </si>
  <si>
    <t>55-59</t>
    <phoneticPr fontId="1"/>
  </si>
  <si>
    <t>60-64</t>
    <phoneticPr fontId="1"/>
  </si>
  <si>
    <t>65-69</t>
    <phoneticPr fontId="1"/>
  </si>
  <si>
    <t>年齢</t>
    <rPh sb="0" eb="2">
      <t>ネンレイ</t>
    </rPh>
    <phoneticPr fontId="1"/>
  </si>
  <si>
    <t>男子組手</t>
    <rPh sb="0" eb="4">
      <t>ダンシクミテ</t>
    </rPh>
    <phoneticPr fontId="1"/>
  </si>
  <si>
    <t>部</t>
    <rPh sb="0" eb="1">
      <t>ブ</t>
    </rPh>
    <phoneticPr fontId="1"/>
  </si>
  <si>
    <t>男子形</t>
    <rPh sb="0" eb="3">
      <t>ダンシカタ</t>
    </rPh>
    <phoneticPr fontId="1"/>
  </si>
  <si>
    <t>40-49</t>
    <phoneticPr fontId="1"/>
  </si>
  <si>
    <t>50-59</t>
    <phoneticPr fontId="1"/>
  </si>
  <si>
    <t>60-69</t>
    <phoneticPr fontId="1"/>
  </si>
  <si>
    <t>70-</t>
    <phoneticPr fontId="1"/>
  </si>
  <si>
    <t>女子組手</t>
    <rPh sb="0" eb="4">
      <t>ジョシクミテ</t>
    </rPh>
    <phoneticPr fontId="1"/>
  </si>
  <si>
    <t>35-39</t>
    <phoneticPr fontId="1"/>
  </si>
  <si>
    <t>40-44</t>
    <phoneticPr fontId="1"/>
  </si>
  <si>
    <t>45-49</t>
    <phoneticPr fontId="1"/>
  </si>
  <si>
    <t>50-54</t>
    <phoneticPr fontId="1"/>
  </si>
  <si>
    <t>55-</t>
    <phoneticPr fontId="1"/>
  </si>
  <si>
    <t>35-44</t>
    <phoneticPr fontId="1"/>
  </si>
  <si>
    <t>45-54</t>
    <phoneticPr fontId="1"/>
  </si>
  <si>
    <t>※ 審判員は各県６名の派遣をご協力お願い致します。（地区組手審判員及び県形審判員以上の資格を有すること）</t>
    <rPh sb="2" eb="5">
      <t>シンパンイン</t>
    </rPh>
    <rPh sb="6" eb="8">
      <t>カクケン</t>
    </rPh>
    <rPh sb="9" eb="10">
      <t>メイ</t>
    </rPh>
    <rPh sb="11" eb="13">
      <t>ハケン</t>
    </rPh>
    <rPh sb="15" eb="17">
      <t>キョウリョク</t>
    </rPh>
    <rPh sb="18" eb="19">
      <t>ネガ</t>
    </rPh>
    <rPh sb="20" eb="21">
      <t>イタ</t>
    </rPh>
    <rPh sb="26" eb="30">
      <t>チククミテ</t>
    </rPh>
    <rPh sb="30" eb="33">
      <t>シンパンイン</t>
    </rPh>
    <rPh sb="33" eb="34">
      <t>オヨ</t>
    </rPh>
    <rPh sb="35" eb="36">
      <t>ケン</t>
    </rPh>
    <rPh sb="36" eb="37">
      <t>カタ</t>
    </rPh>
    <rPh sb="37" eb="40">
      <t>シンパンイン</t>
    </rPh>
    <rPh sb="40" eb="42">
      <t>イジョウ</t>
    </rPh>
    <rPh sb="43" eb="45">
      <t>シカク</t>
    </rPh>
    <rPh sb="46" eb="47">
      <t>ユウ</t>
    </rPh>
    <phoneticPr fontId="1"/>
  </si>
  <si>
    <t>　日本スポーツマスターズ２０２3大会会長　殿</t>
    <rPh sb="1" eb="3">
      <t>ニホン</t>
    </rPh>
    <rPh sb="16" eb="18">
      <t>タイカイ</t>
    </rPh>
    <rPh sb="18" eb="20">
      <t>カイチョウ</t>
    </rPh>
    <rPh sb="21" eb="22">
      <t>ドノ</t>
    </rPh>
    <phoneticPr fontId="1"/>
  </si>
  <si>
    <t>　下記名簿の者を第５回全九州マスターズ空手道選手権大会実施要項の規定にてらして適格と認め、参加を申し込みます。</t>
    <rPh sb="1" eb="3">
      <t>カキ</t>
    </rPh>
    <rPh sb="3" eb="5">
      <t>メイボ</t>
    </rPh>
    <rPh sb="6" eb="7">
      <t>モノ</t>
    </rPh>
    <rPh sb="8" eb="9">
      <t>ダイ</t>
    </rPh>
    <rPh sb="10" eb="11">
      <t>カイ</t>
    </rPh>
    <rPh sb="11" eb="12">
      <t>ゼン</t>
    </rPh>
    <rPh sb="12" eb="14">
      <t>キュウシュウ</t>
    </rPh>
    <rPh sb="19" eb="21">
      <t>カラテ</t>
    </rPh>
    <rPh sb="21" eb="22">
      <t>ドウ</t>
    </rPh>
    <rPh sb="22" eb="25">
      <t>センシュケン</t>
    </rPh>
    <rPh sb="25" eb="27">
      <t>タイカイ</t>
    </rPh>
    <rPh sb="27" eb="29">
      <t>ジッシ</t>
    </rPh>
    <rPh sb="29" eb="31">
      <t>ヨウコウ</t>
    </rPh>
    <rPh sb="32" eb="34">
      <t>キテイ</t>
    </rPh>
    <rPh sb="39" eb="41">
      <t>テキカク</t>
    </rPh>
    <rPh sb="42" eb="43">
      <t>ミト</t>
    </rPh>
    <rPh sb="45" eb="47">
      <t>サンカ</t>
    </rPh>
    <rPh sb="48" eb="49">
      <t>モウ</t>
    </rPh>
    <rPh sb="50" eb="51">
      <t>コ</t>
    </rPh>
    <phoneticPr fontId="1"/>
  </si>
  <si>
    <t>.</t>
    <phoneticPr fontId="1"/>
  </si>
  <si>
    <r>
      <t xml:space="preserve">年齢
</t>
    </r>
    <r>
      <rPr>
        <sz val="9"/>
        <rFont val="ＭＳ Ｐゴシック"/>
        <family val="3"/>
        <charset val="128"/>
      </rPr>
      <t>2023年</t>
    </r>
    <r>
      <rPr>
        <sz val="11"/>
        <rFont val="ＭＳ Ｐゴシック"/>
        <family val="3"/>
        <charset val="128"/>
      </rPr>
      <t xml:space="preserve">
</t>
    </r>
    <r>
      <rPr>
        <sz val="8"/>
        <rFont val="ＭＳ Ｐゴシック"/>
        <family val="3"/>
        <charset val="128"/>
      </rPr>
      <t>4/1現在</t>
    </r>
    <rPh sb="0" eb="2">
      <t>ネンレイ</t>
    </rPh>
    <rPh sb="7" eb="8">
      <t>ネン</t>
    </rPh>
    <rPh sb="12" eb="14">
      <t>ゲンザイ</t>
    </rPh>
    <phoneticPr fontId="1"/>
  </si>
  <si>
    <t>年度</t>
    <rPh sb="0" eb="2">
      <t>ネンド</t>
    </rPh>
    <phoneticPr fontId="1"/>
  </si>
  <si>
    <t>回数</t>
    <rPh sb="0" eb="2">
      <t>カイスウ</t>
    </rPh>
    <phoneticPr fontId="1"/>
  </si>
  <si>
    <t>県空手道連盟</t>
    <rPh sb="0" eb="1">
      <t>ケン</t>
    </rPh>
    <rPh sb="1" eb="2">
      <t>カラ</t>
    </rPh>
    <rPh sb="2" eb="3">
      <t>テ</t>
    </rPh>
    <rPh sb="3" eb="4">
      <t>ドウ</t>
    </rPh>
    <rPh sb="4" eb="6">
      <t>レンメイ</t>
    </rPh>
    <phoneticPr fontId="1"/>
  </si>
  <si>
    <t>県名(プルダウン）</t>
    <rPh sb="0" eb="2">
      <t>ケンメイメイ</t>
    </rPh>
    <phoneticPr fontId="1"/>
  </si>
  <si>
    <t>全 空 連
会員証番号</t>
    <rPh sb="0" eb="1">
      <t>ゼン</t>
    </rPh>
    <rPh sb="2" eb="3">
      <t>ソラ</t>
    </rPh>
    <rPh sb="4" eb="5">
      <t>レン</t>
    </rPh>
    <rPh sb="6" eb="9">
      <t>カイインショウ</t>
    </rPh>
    <rPh sb="9" eb="11">
      <t>バンゴウ</t>
    </rPh>
    <phoneticPr fontId="1"/>
  </si>
  <si>
    <t>申込日</t>
    <rPh sb="0" eb="3">
      <t>モウシコミビ</t>
    </rPh>
    <phoneticPr fontId="1"/>
  </si>
  <si>
    <t>大会日</t>
    <rPh sb="0" eb="3">
      <t>タイカイヒ</t>
    </rPh>
    <phoneticPr fontId="1"/>
  </si>
  <si>
    <t>前日</t>
    <rPh sb="0" eb="2">
      <t>ゼンジツ</t>
    </rPh>
    <phoneticPr fontId="1"/>
  </si>
  <si>
    <t>回</t>
    <rPh sb="0" eb="1">
      <t>カイ</t>
    </rPh>
    <phoneticPr fontId="1"/>
  </si>
  <si>
    <t>3/15（土）</t>
    <rPh sb="5" eb="6">
      <t>ツチ</t>
    </rPh>
    <phoneticPr fontId="1"/>
  </si>
  <si>
    <t>3/16（日）</t>
    <rPh sb="5" eb="6">
      <t>ニチ</t>
    </rPh>
    <phoneticPr fontId="1"/>
  </si>
  <si>
    <t>懇親会</t>
    <rPh sb="0" eb="3">
      <t>コンシンカイ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</si>
</sst>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 numFmtId="182" formatCode="[$-411]ggge&quot;年&quot;m&quot;月&quot;d&quot;日&quot;;@"/>
    <numFmt numFmtId="183" formatCode="yyyy/m/d;@"/>
    <numFmt numFmtId="184" formatCode="[$]ggge&quot;年&quot;m&quot;月&quot;d&quot;日&quot;;@" x16r2:formatCode16="[$-ja-JP-x-gannen]ggge&quot;年&quot;m&quot;月&quot;d&quot;日&quot;;@"/>
  </numFmts>
  <fonts count="60"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8"/>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1"/>
      <color theme="1"/>
      <name val="ＭＳ Ｐゴシック"/>
      <family val="3"/>
      <charset val="128"/>
      <scheme val="minor"/>
    </font>
    <font>
      <u/>
      <sz val="11"/>
      <color theme="10"/>
      <name val="ＭＳ Ｐゴシック"/>
      <family val="3"/>
      <charset val="128"/>
      <scheme val="minor"/>
    </font>
    <font>
      <sz val="16"/>
      <name val="HGP創英角ｺﾞｼｯｸUB"/>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scheme val="minor"/>
    </font>
  </fonts>
  <fills count="40">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
      <patternFill patternType="solid">
        <fgColor rgb="FFFFFF99"/>
        <bgColor indexed="64"/>
      </patternFill>
    </fill>
  </fills>
  <borders count="157">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double">
        <color indexed="64"/>
      </left>
      <right style="thick">
        <color indexed="64"/>
      </right>
      <top style="thin">
        <color indexed="64"/>
      </top>
      <bottom style="thick">
        <color indexed="64"/>
      </bottom>
      <diagonal/>
    </border>
    <border>
      <left style="double">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ck">
        <color indexed="64"/>
      </right>
      <top/>
      <bottom/>
      <diagonal/>
    </border>
    <border>
      <left style="medium">
        <color indexed="64"/>
      </left>
      <right/>
      <top style="double">
        <color indexed="64"/>
      </top>
      <bottom style="thin">
        <color indexed="64"/>
      </bottom>
      <diagonal/>
    </border>
    <border>
      <left style="medium">
        <color indexed="64"/>
      </left>
      <right/>
      <top style="thin">
        <color indexed="64"/>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55">
    <xf numFmtId="0" fontId="0" fillId="0" borderId="0"/>
    <xf numFmtId="0" fontId="2" fillId="0" borderId="1" applyNumberFormat="0" applyAlignment="0" applyProtection="0">
      <alignment horizontal="left" vertical="center"/>
    </xf>
    <xf numFmtId="0" fontId="2" fillId="0" borderId="2">
      <alignment horizontal="left" vertical="center"/>
    </xf>
    <xf numFmtId="0" fontId="40" fillId="0" borderId="0" applyNumberFormat="0" applyFill="0" applyBorder="0" applyAlignment="0" applyProtection="0">
      <alignment vertical="center"/>
    </xf>
    <xf numFmtId="0" fontId="10" fillId="0" borderId="0"/>
    <xf numFmtId="0" fontId="39" fillId="0" borderId="0">
      <alignment vertical="center"/>
    </xf>
    <xf numFmtId="0" fontId="3" fillId="0" borderId="0"/>
    <xf numFmtId="38" fontId="10" fillId="0" borderId="0" applyFont="0" applyFill="0" applyBorder="0" applyAlignment="0" applyProtection="0"/>
    <xf numFmtId="0" fontId="10" fillId="0" borderId="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2" fillId="24" borderId="0" applyNumberFormat="0" applyBorder="0" applyAlignment="0" applyProtection="0">
      <alignment vertical="center"/>
    </xf>
    <xf numFmtId="0" fontId="42" fillId="19" borderId="0" applyNumberFormat="0" applyBorder="0" applyAlignment="0" applyProtection="0">
      <alignment vertical="center"/>
    </xf>
    <xf numFmtId="0" fontId="42" fillId="22"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33" borderId="0" applyNumberFormat="0" applyBorder="0" applyAlignment="0" applyProtection="0">
      <alignment vertical="center"/>
    </xf>
    <xf numFmtId="0" fontId="44" fillId="0" borderId="0" applyNumberFormat="0" applyFill="0" applyBorder="0" applyAlignment="0" applyProtection="0">
      <alignment vertical="center"/>
    </xf>
    <xf numFmtId="0" fontId="45" fillId="34" borderId="133" applyNumberFormat="0" applyAlignment="0" applyProtection="0">
      <alignment vertical="center"/>
    </xf>
    <xf numFmtId="0" fontId="46" fillId="35" borderId="0" applyNumberFormat="0" applyBorder="0" applyAlignment="0" applyProtection="0">
      <alignment vertical="center"/>
    </xf>
    <xf numFmtId="0" fontId="10" fillId="36" borderId="134" applyNumberFormat="0" applyFont="0" applyAlignment="0" applyProtection="0">
      <alignment vertical="center"/>
    </xf>
    <xf numFmtId="0" fontId="47" fillId="0" borderId="135" applyNumberFormat="0" applyFill="0" applyAlignment="0" applyProtection="0">
      <alignment vertical="center"/>
    </xf>
    <xf numFmtId="0" fontId="48" fillId="17" borderId="0" applyNumberFormat="0" applyBorder="0" applyAlignment="0" applyProtection="0">
      <alignment vertical="center"/>
    </xf>
    <xf numFmtId="0" fontId="49" fillId="37" borderId="136" applyNumberFormat="0" applyAlignment="0" applyProtection="0">
      <alignment vertical="center"/>
    </xf>
    <xf numFmtId="0" fontId="50" fillId="0" borderId="0" applyNumberFormat="0" applyFill="0" applyBorder="0" applyAlignment="0" applyProtection="0">
      <alignment vertical="center"/>
    </xf>
    <xf numFmtId="0" fontId="51" fillId="0" borderId="137" applyNumberFormat="0" applyFill="0" applyAlignment="0" applyProtection="0">
      <alignment vertical="center"/>
    </xf>
    <xf numFmtId="0" fontId="52" fillId="0" borderId="138" applyNumberFormat="0" applyFill="0" applyAlignment="0" applyProtection="0">
      <alignment vertical="center"/>
    </xf>
    <xf numFmtId="0" fontId="53" fillId="0" borderId="139" applyNumberFormat="0" applyFill="0" applyAlignment="0" applyProtection="0">
      <alignment vertical="center"/>
    </xf>
    <xf numFmtId="0" fontId="53" fillId="0" borderId="0" applyNumberFormat="0" applyFill="0" applyBorder="0" applyAlignment="0" applyProtection="0">
      <alignment vertical="center"/>
    </xf>
    <xf numFmtId="0" fontId="54" fillId="0" borderId="140" applyNumberFormat="0" applyFill="0" applyAlignment="0" applyProtection="0">
      <alignment vertical="center"/>
    </xf>
    <xf numFmtId="0" fontId="55" fillId="37" borderId="141" applyNumberFormat="0" applyAlignment="0" applyProtection="0">
      <alignment vertical="center"/>
    </xf>
    <xf numFmtId="0" fontId="56" fillId="0" borderId="0" applyNumberFormat="0" applyFill="0" applyBorder="0" applyAlignment="0" applyProtection="0">
      <alignment vertical="center"/>
    </xf>
    <xf numFmtId="0" fontId="57" fillId="21" borderId="136" applyNumberFormat="0" applyAlignment="0" applyProtection="0">
      <alignment vertical="center"/>
    </xf>
    <xf numFmtId="0" fontId="10" fillId="0" borderId="0">
      <alignment vertical="center"/>
    </xf>
    <xf numFmtId="0" fontId="10" fillId="0" borderId="0">
      <alignment vertical="center"/>
    </xf>
    <xf numFmtId="0" fontId="39" fillId="0" borderId="0">
      <alignment vertical="center"/>
    </xf>
    <xf numFmtId="0" fontId="58" fillId="18" borderId="0" applyNumberFormat="0" applyBorder="0" applyAlignment="0" applyProtection="0">
      <alignment vertical="center"/>
    </xf>
    <xf numFmtId="0" fontId="59" fillId="0" borderId="0"/>
    <xf numFmtId="38" fontId="10" fillId="0" borderId="0" applyFont="0" applyFill="0" applyBorder="0" applyAlignment="0" applyProtection="0">
      <alignment vertical="center"/>
    </xf>
  </cellStyleXfs>
  <cellXfs count="681">
    <xf numFmtId="0" fontId="0" fillId="0" borderId="0" xfId="0"/>
    <xf numFmtId="0" fontId="5"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3" xfId="0" applyFont="1" applyBorder="1" applyAlignment="1">
      <alignment horizontal="left" vertical="center"/>
    </xf>
    <xf numFmtId="0" fontId="7" fillId="0" borderId="4"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3"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2" fillId="0" borderId="8" xfId="0" applyFont="1" applyBorder="1" applyAlignment="1">
      <alignment vertical="center" wrapText="1"/>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0" borderId="11" xfId="0" applyFont="1" applyBorder="1" applyAlignment="1">
      <alignment vertical="center" shrinkToFi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23" xfId="0" applyFill="1" applyBorder="1" applyAlignment="1">
      <alignment horizontal="center" vertical="center"/>
    </xf>
    <xf numFmtId="0" fontId="0" fillId="3" borderId="18" xfId="0" applyFill="1" applyBorder="1" applyAlignment="1">
      <alignment horizontal="center" vertical="center"/>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3" borderId="13" xfId="0" applyFont="1" applyFill="1" applyBorder="1" applyAlignment="1">
      <alignment horizontal="left" vertical="center"/>
    </xf>
    <xf numFmtId="0" fontId="7" fillId="3" borderId="11" xfId="0" applyFont="1" applyFill="1" applyBorder="1" applyAlignment="1">
      <alignment horizontal="left" vertical="center"/>
    </xf>
    <xf numFmtId="0" fontId="7" fillId="3" borderId="6"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14" fillId="0" borderId="11" xfId="0" applyFont="1" applyBorder="1" applyAlignment="1" applyProtection="1">
      <alignment vertical="center" shrinkToFit="1"/>
      <protection locked="0"/>
    </xf>
    <xf numFmtId="0" fontId="12" fillId="0" borderId="8" xfId="0" applyFont="1" applyBorder="1" applyAlignment="1" applyProtection="1">
      <alignment vertical="center" wrapText="1"/>
      <protection locked="0"/>
    </xf>
    <xf numFmtId="0" fontId="5" fillId="0" borderId="0" xfId="0" applyFont="1" applyAlignment="1">
      <alignment horizontal="left" vertical="center"/>
    </xf>
    <xf numFmtId="0" fontId="8" fillId="0" borderId="24" xfId="0" applyFont="1" applyBorder="1" applyAlignment="1">
      <alignment horizontal="center" vertical="center"/>
    </xf>
    <xf numFmtId="0" fontId="11" fillId="0" borderId="25" xfId="0" applyFont="1" applyBorder="1" applyAlignment="1">
      <alignment horizontal="center" vertical="center"/>
    </xf>
    <xf numFmtId="0" fontId="7" fillId="0" borderId="12" xfId="0" applyFont="1" applyBorder="1" applyAlignment="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7" fillId="0" borderId="28" xfId="0" applyFont="1" applyBorder="1" applyAlignment="1">
      <alignment horizontal="left" vertical="center"/>
    </xf>
    <xf numFmtId="0" fontId="7" fillId="0" borderId="28" xfId="0" applyFont="1" applyBorder="1" applyAlignment="1">
      <alignment vertical="center"/>
    </xf>
    <xf numFmtId="0" fontId="0" fillId="0" borderId="28" xfId="0" applyBorder="1" applyAlignment="1">
      <alignment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0" fillId="3" borderId="30" xfId="0" applyFill="1" applyBorder="1" applyAlignment="1">
      <alignment horizontal="center" vertical="center"/>
    </xf>
    <xf numFmtId="0" fontId="0" fillId="3" borderId="26" xfId="0" applyFill="1" applyBorder="1" applyAlignment="1">
      <alignment horizontal="center"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14" fillId="0" borderId="32" xfId="0" applyFont="1" applyBorder="1" applyAlignment="1">
      <alignment vertical="center" shrinkToFit="1"/>
    </xf>
    <xf numFmtId="0" fontId="12" fillId="0" borderId="33" xfId="0" applyFont="1" applyBorder="1" applyAlignment="1">
      <alignment vertical="center" wrapText="1"/>
    </xf>
    <xf numFmtId="0" fontId="7" fillId="2" borderId="32" xfId="0" applyFont="1" applyFill="1" applyBorder="1" applyAlignment="1">
      <alignment horizontal="left" vertical="center"/>
    </xf>
    <xf numFmtId="0" fontId="7" fillId="2" borderId="34" xfId="0" applyFont="1" applyFill="1" applyBorder="1" applyAlignment="1">
      <alignment horizontal="left" vertical="center"/>
    </xf>
    <xf numFmtId="0" fontId="7" fillId="0" borderId="34" xfId="0" applyFont="1" applyBorder="1" applyAlignment="1">
      <alignment horizontal="lef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3" borderId="39" xfId="0" applyFill="1" applyBorder="1" applyAlignment="1">
      <alignment horizontal="center" vertical="center"/>
    </xf>
    <xf numFmtId="0" fontId="14" fillId="0" borderId="40" xfId="0" applyFont="1" applyBorder="1" applyAlignment="1">
      <alignment vertical="center" shrinkToFit="1"/>
    </xf>
    <xf numFmtId="0" fontId="12" fillId="0" borderId="41" xfId="0" applyFont="1" applyBorder="1" applyAlignment="1">
      <alignment vertical="center" wrapText="1"/>
    </xf>
    <xf numFmtId="0" fontId="7" fillId="3" borderId="40" xfId="0" applyFont="1" applyFill="1" applyBorder="1" applyAlignment="1">
      <alignment horizontal="left" vertical="center"/>
    </xf>
    <xf numFmtId="0" fontId="7" fillId="3" borderId="42" xfId="0" applyFont="1" applyFill="1" applyBorder="1" applyAlignment="1">
      <alignment horizontal="left" vertical="center"/>
    </xf>
    <xf numFmtId="0" fontId="7" fillId="0" borderId="42" xfId="0" applyFont="1" applyBorder="1" applyAlignment="1">
      <alignment horizontal="left" vertical="center"/>
    </xf>
    <xf numFmtId="0" fontId="7" fillId="3"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8" fillId="0" borderId="45"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7" fillId="13" borderId="2" xfId="0" applyFont="1" applyFill="1" applyBorder="1" applyAlignment="1">
      <alignment horizontal="center" vertical="center"/>
    </xf>
    <xf numFmtId="0" fontId="0" fillId="0" borderId="35"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4" fillId="0" borderId="40" xfId="0" applyFont="1" applyBorder="1" applyAlignment="1" applyProtection="1">
      <alignment vertical="center" shrinkToFit="1"/>
      <protection locked="0"/>
    </xf>
    <xf numFmtId="0" fontId="12" fillId="0" borderId="41" xfId="0" applyFont="1" applyBorder="1" applyAlignment="1" applyProtection="1">
      <alignment vertical="center" wrapText="1"/>
      <protection locked="0"/>
    </xf>
    <xf numFmtId="0" fontId="4" fillId="0" borderId="31"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11" fillId="0" borderId="0" xfId="0" applyFont="1" applyAlignment="1">
      <alignment vertical="top"/>
    </xf>
    <xf numFmtId="0" fontId="20" fillId="0" borderId="0" xfId="0" applyFont="1" applyAlignment="1">
      <alignment vertical="center"/>
    </xf>
    <xf numFmtId="0" fontId="21" fillId="0" borderId="0" xfId="0" applyFont="1" applyAlignment="1">
      <alignment vertical="center"/>
    </xf>
    <xf numFmtId="0" fontId="5" fillId="0" borderId="0" xfId="0" applyFont="1" applyAlignment="1">
      <alignment horizontal="right" vertical="center"/>
    </xf>
    <xf numFmtId="0" fontId="5" fillId="0" borderId="46" xfId="0" applyFont="1" applyBorder="1" applyAlignment="1">
      <alignment horizontal="center" vertical="center"/>
    </xf>
    <xf numFmtId="178" fontId="7" fillId="0" borderId="34"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3" xfId="0" applyNumberFormat="1" applyFont="1" applyBorder="1" applyAlignment="1">
      <alignment horizontal="left" vertical="center"/>
    </xf>
    <xf numFmtId="178" fontId="7" fillId="0" borderId="6" xfId="0" applyNumberFormat="1" applyFont="1" applyBorder="1" applyAlignment="1">
      <alignment horizontal="left" vertical="center"/>
    </xf>
    <xf numFmtId="178" fontId="7" fillId="0" borderId="42" xfId="0" applyNumberFormat="1" applyFont="1" applyBorder="1" applyAlignment="1">
      <alignment horizontal="left" vertical="center"/>
    </xf>
    <xf numFmtId="0" fontId="27" fillId="0" borderId="47" xfId="0" applyFont="1" applyBorder="1" applyAlignment="1">
      <alignment vertical="center"/>
    </xf>
    <xf numFmtId="0" fontId="27" fillId="0" borderId="0" xfId="0" applyFont="1" applyAlignment="1">
      <alignment vertical="center"/>
    </xf>
    <xf numFmtId="0" fontId="27" fillId="0" borderId="46" xfId="0" applyFont="1" applyBorder="1" applyAlignment="1">
      <alignment horizontal="center" vertical="center"/>
    </xf>
    <xf numFmtId="0" fontId="28" fillId="0" borderId="0" xfId="0" applyFont="1" applyAlignment="1">
      <alignment vertical="center"/>
    </xf>
    <xf numFmtId="0" fontId="14" fillId="0" borderId="0" xfId="0" applyFont="1" applyAlignment="1">
      <alignment vertical="center"/>
    </xf>
    <xf numFmtId="0" fontId="29" fillId="0" borderId="0" xfId="0" applyFont="1" applyAlignment="1">
      <alignment horizontal="center" vertical="center"/>
    </xf>
    <xf numFmtId="0" fontId="14" fillId="0" borderId="48" xfId="0" applyFont="1" applyBorder="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center"/>
    </xf>
    <xf numFmtId="0" fontId="14" fillId="0" borderId="0" xfId="0" applyFont="1" applyAlignment="1">
      <alignment horizontal="right" vertical="center"/>
    </xf>
    <xf numFmtId="0" fontId="28" fillId="0" borderId="24" xfId="0" applyFont="1" applyBorder="1" applyAlignment="1">
      <alignment horizontal="center" vertical="center" wrapText="1"/>
    </xf>
    <xf numFmtId="0" fontId="28" fillId="0" borderId="34" xfId="0" applyFont="1" applyBorder="1" applyAlignment="1">
      <alignment vertical="center"/>
    </xf>
    <xf numFmtId="0" fontId="0" fillId="0" borderId="49" xfId="0" applyBorder="1" applyAlignment="1">
      <alignment vertical="center"/>
    </xf>
    <xf numFmtId="0" fontId="28" fillId="0" borderId="42" xfId="0" applyFont="1" applyBorder="1" applyAlignment="1">
      <alignment vertical="center"/>
    </xf>
    <xf numFmtId="0" fontId="0" fillId="0" borderId="50" xfId="0" applyBorder="1" applyAlignment="1">
      <alignment vertical="center"/>
    </xf>
    <xf numFmtId="0" fontId="14" fillId="0" borderId="24" xfId="0" applyFont="1" applyBorder="1" applyAlignment="1">
      <alignment horizontal="center" vertical="center" wrapText="1"/>
    </xf>
    <xf numFmtId="0" fontId="29" fillId="0" borderId="51" xfId="0" applyFont="1" applyBorder="1" applyAlignment="1">
      <alignment horizontal="center" vertical="center"/>
    </xf>
    <xf numFmtId="0" fontId="0" fillId="0" borderId="52" xfId="0" applyBorder="1" applyAlignment="1">
      <alignment horizontal="right" vertical="center"/>
    </xf>
    <xf numFmtId="0" fontId="7" fillId="0" borderId="53" xfId="0" applyFont="1" applyBorder="1" applyAlignment="1">
      <alignment horizontal="right" vertical="center"/>
    </xf>
    <xf numFmtId="177" fontId="4" fillId="0" borderId="32"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3"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horizontal="center" vertical="center"/>
      <protection locked="0"/>
    </xf>
    <xf numFmtId="177" fontId="4" fillId="0" borderId="42" xfId="0" applyNumberFormat="1" applyFont="1" applyBorder="1" applyAlignment="1" applyProtection="1">
      <alignment horizontal="center" vertical="center"/>
      <protection locked="0"/>
    </xf>
    <xf numFmtId="0" fontId="7" fillId="14" borderId="0" xfId="0" applyFont="1" applyFill="1" applyAlignment="1">
      <alignment vertical="top" wrapText="1" shrinkToFit="1"/>
    </xf>
    <xf numFmtId="0" fontId="33" fillId="14" borderId="0" xfId="0" applyFont="1" applyFill="1" applyAlignment="1">
      <alignment vertical="center" wrapText="1" shrinkToFit="1"/>
    </xf>
    <xf numFmtId="0" fontId="33"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4" xfId="0" applyFill="1" applyBorder="1" applyAlignment="1">
      <alignment horizontal="right" vertical="center"/>
    </xf>
    <xf numFmtId="0" fontId="8" fillId="0" borderId="12" xfId="0" applyFont="1" applyBorder="1" applyAlignment="1">
      <alignment vertical="center"/>
    </xf>
    <xf numFmtId="0" fontId="25" fillId="0" borderId="0" xfId="0" applyFont="1" applyAlignment="1" applyProtection="1">
      <alignment horizontal="center" vertical="center"/>
      <protection locked="0"/>
    </xf>
    <xf numFmtId="0" fontId="11" fillId="0" borderId="55" xfId="0" applyFont="1" applyBorder="1" applyAlignment="1">
      <alignment horizontal="left" vertical="center" wrapText="1" shrinkToFit="1"/>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181" fontId="34" fillId="15" borderId="60" xfId="0" applyNumberFormat="1" applyFont="1" applyFill="1" applyBorder="1" applyAlignment="1">
      <alignment horizontal="right" vertical="center"/>
    </xf>
    <xf numFmtId="181" fontId="34" fillId="15" borderId="61" xfId="0" applyNumberFormat="1" applyFont="1" applyFill="1" applyBorder="1" applyAlignment="1">
      <alignment horizontal="right" vertical="center"/>
    </xf>
    <xf numFmtId="181" fontId="36" fillId="15" borderId="34" xfId="0" applyNumberFormat="1" applyFont="1" applyFill="1" applyBorder="1" applyAlignment="1">
      <alignment horizontal="right" vertical="center"/>
    </xf>
    <xf numFmtId="181" fontId="36" fillId="15" borderId="42" xfId="0" applyNumberFormat="1" applyFont="1" applyFill="1" applyBorder="1" applyAlignment="1">
      <alignment horizontal="right" vertical="center"/>
    </xf>
    <xf numFmtId="181" fontId="35" fillId="15" borderId="60" xfId="0" applyNumberFormat="1" applyFont="1" applyFill="1" applyBorder="1" applyAlignment="1">
      <alignment horizontal="right" vertical="center"/>
    </xf>
    <xf numFmtId="0" fontId="28" fillId="0" borderId="43" xfId="0" applyFont="1" applyBorder="1" applyAlignment="1">
      <alignment vertical="center"/>
    </xf>
    <xf numFmtId="181" fontId="35" fillId="15" borderId="61" xfId="0" applyNumberFormat="1" applyFont="1" applyFill="1" applyBorder="1" applyAlignment="1">
      <alignment horizontal="right" vertical="center"/>
    </xf>
    <xf numFmtId="0" fontId="28" fillId="0" borderId="44" xfId="0" applyFont="1" applyBorder="1" applyAlignment="1">
      <alignment vertical="center"/>
    </xf>
    <xf numFmtId="181" fontId="36" fillId="15" borderId="34" xfId="0" applyNumberFormat="1" applyFont="1" applyFill="1" applyBorder="1" applyAlignment="1" applyProtection="1">
      <alignment horizontal="right" vertical="center"/>
      <protection locked="0"/>
    </xf>
    <xf numFmtId="181" fontId="36" fillId="15" borderId="42" xfId="0" applyNumberFormat="1" applyFont="1" applyFill="1" applyBorder="1" applyAlignment="1" applyProtection="1">
      <alignment horizontal="right" vertical="center"/>
      <protection locked="0"/>
    </xf>
    <xf numFmtId="181" fontId="35" fillId="15" borderId="60" xfId="0" applyNumberFormat="1" applyFont="1" applyFill="1" applyBorder="1" applyAlignment="1" applyProtection="1">
      <alignment horizontal="right" vertical="center"/>
      <protection locked="0"/>
    </xf>
    <xf numFmtId="181" fontId="35" fillId="15" borderId="61" xfId="0" applyNumberFormat="1" applyFont="1" applyFill="1" applyBorder="1" applyAlignment="1" applyProtection="1">
      <alignment horizontal="right" vertical="center"/>
      <protection locked="0"/>
    </xf>
    <xf numFmtId="181" fontId="34" fillId="15" borderId="60" xfId="0" applyNumberFormat="1" applyFont="1" applyFill="1" applyBorder="1" applyAlignment="1" applyProtection="1">
      <alignment horizontal="right" vertical="center"/>
      <protection locked="0"/>
    </xf>
    <xf numFmtId="181" fontId="34" fillId="15" borderId="61" xfId="0" applyNumberFormat="1"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181" fontId="36" fillId="15" borderId="48" xfId="0" applyNumberFormat="1" applyFont="1" applyFill="1" applyBorder="1" applyAlignment="1" applyProtection="1">
      <alignment horizontal="center" vertical="center"/>
      <protection locked="0"/>
    </xf>
    <xf numFmtId="181" fontId="37" fillId="15" borderId="62" xfId="0" applyNumberFormat="1" applyFont="1" applyFill="1" applyBorder="1" applyAlignment="1" applyProtection="1">
      <alignment horizontal="center" vertical="center"/>
      <protection locked="0"/>
    </xf>
    <xf numFmtId="181" fontId="37" fillId="15" borderId="58" xfId="0" applyNumberFormat="1" applyFont="1" applyFill="1" applyBorder="1" applyAlignment="1" applyProtection="1">
      <alignment horizontal="center" vertical="center"/>
      <protection locked="0"/>
    </xf>
    <xf numFmtId="181" fontId="33" fillId="15" borderId="63" xfId="0" applyNumberFormat="1" applyFont="1" applyFill="1" applyBorder="1" applyAlignment="1" applyProtection="1">
      <alignment horizontal="center" vertical="center" wrapText="1" shrinkToFit="1"/>
      <protection locked="0"/>
    </xf>
    <xf numFmtId="181" fontId="33" fillId="15" borderId="64" xfId="0" applyNumberFormat="1" applyFont="1" applyFill="1" applyBorder="1" applyAlignment="1" applyProtection="1">
      <alignment horizontal="center" vertical="center" wrapText="1" shrinkToFit="1"/>
      <protection locked="0"/>
    </xf>
    <xf numFmtId="181" fontId="38" fillId="15" borderId="62"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0" fillId="5" borderId="66" xfId="0" applyFill="1" applyBorder="1" applyAlignment="1">
      <alignment horizontal="right" vertical="center"/>
    </xf>
    <xf numFmtId="181" fontId="36" fillId="15" borderId="67" xfId="0" applyNumberFormat="1" applyFont="1" applyFill="1" applyBorder="1" applyAlignment="1" applyProtection="1">
      <alignment horizontal="center" vertical="center"/>
      <protection locked="0"/>
    </xf>
    <xf numFmtId="0" fontId="0" fillId="0" borderId="117" xfId="0" applyBorder="1" applyAlignment="1">
      <alignment vertical="center"/>
    </xf>
    <xf numFmtId="0" fontId="12" fillId="0" borderId="118" xfId="0" applyFont="1" applyBorder="1" applyAlignment="1" applyProtection="1">
      <alignment vertical="center" wrapText="1"/>
      <protection locked="0"/>
    </xf>
    <xf numFmtId="0" fontId="0" fillId="4" borderId="11" xfId="0" applyFill="1" applyBorder="1" applyAlignment="1">
      <alignment horizontal="center" vertical="center"/>
    </xf>
    <xf numFmtId="0" fontId="0" fillId="0" borderId="119" xfId="0" applyBorder="1" applyAlignment="1" applyProtection="1">
      <alignment horizontal="center" vertical="center"/>
      <protection locked="0"/>
    </xf>
    <xf numFmtId="0" fontId="5" fillId="0" borderId="0" xfId="0" applyFont="1" applyAlignment="1" applyProtection="1">
      <alignment vertical="center"/>
      <protection locked="0"/>
    </xf>
    <xf numFmtId="0" fontId="0" fillId="0" borderId="120" xfId="0" applyBorder="1" applyAlignment="1" applyProtection="1">
      <alignment horizontal="center" vertical="center"/>
      <protection locked="0"/>
    </xf>
    <xf numFmtId="0" fontId="0" fillId="3" borderId="121" xfId="0" applyFill="1" applyBorder="1" applyAlignment="1">
      <alignment horizontal="center" vertical="center"/>
    </xf>
    <xf numFmtId="0" fontId="7" fillId="13" borderId="25" xfId="0" applyFont="1" applyFill="1" applyBorder="1" applyAlignment="1">
      <alignment horizontal="center" vertical="center"/>
    </xf>
    <xf numFmtId="0" fontId="0" fillId="0" borderId="39" xfId="0" applyBorder="1" applyAlignment="1" applyProtection="1">
      <alignment horizontal="center" vertical="center"/>
      <protection locked="0"/>
    </xf>
    <xf numFmtId="0" fontId="7" fillId="13" borderId="42" xfId="0" applyFont="1" applyFill="1" applyBorder="1" applyAlignment="1">
      <alignment horizontal="center" vertical="center"/>
    </xf>
    <xf numFmtId="14" fontId="0" fillId="0" borderId="0" xfId="0" applyNumberFormat="1" applyAlignment="1">
      <alignment vertical="center"/>
    </xf>
    <xf numFmtId="0" fontId="4" fillId="0" borderId="119" xfId="0"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4" borderId="40" xfId="0" applyFill="1" applyBorder="1" applyAlignment="1">
      <alignment horizontal="center" vertical="center"/>
    </xf>
    <xf numFmtId="0" fontId="11" fillId="0" borderId="0" xfId="0" applyFont="1" applyAlignment="1">
      <alignment horizontal="left" vertical="center" wrapText="1" shrinkToFit="1"/>
    </xf>
    <xf numFmtId="181" fontId="38" fillId="0" borderId="0" xfId="0" applyNumberFormat="1" applyFont="1" applyAlignment="1" applyProtection="1">
      <alignment horizontal="center" vertical="center" wrapText="1" shrinkToFit="1"/>
      <protection locked="0"/>
    </xf>
    <xf numFmtId="0" fontId="33" fillId="0" borderId="0" xfId="0" applyFont="1" applyAlignment="1">
      <alignment vertical="center" wrapText="1" shrinkToFit="1"/>
    </xf>
    <xf numFmtId="177" fontId="9" fillId="0" borderId="0" xfId="0" applyNumberFormat="1" applyFont="1" applyAlignment="1" applyProtection="1">
      <alignment vertical="center"/>
      <protection locked="0"/>
    </xf>
    <xf numFmtId="179" fontId="24" fillId="0" borderId="0" xfId="0" applyNumberFormat="1" applyFont="1" applyAlignment="1">
      <alignment vertical="center"/>
    </xf>
    <xf numFmtId="49" fontId="0" fillId="0" borderId="0" xfId="0" applyNumberFormat="1" applyAlignment="1" applyProtection="1">
      <alignment vertical="center"/>
      <protection locked="0"/>
    </xf>
    <xf numFmtId="0" fontId="7" fillId="0" borderId="0" xfId="0" applyFont="1" applyAlignment="1">
      <alignment horizontal="right" vertical="center"/>
    </xf>
    <xf numFmtId="49" fontId="9" fillId="0" borderId="0" xfId="0" applyNumberFormat="1" applyFont="1" applyAlignment="1" applyProtection="1">
      <alignment vertical="center"/>
      <protection locked="0"/>
    </xf>
    <xf numFmtId="0" fontId="9" fillId="0" borderId="0" xfId="0" applyFont="1" applyAlignment="1" applyProtection="1">
      <alignment vertical="top"/>
      <protection locked="0"/>
    </xf>
    <xf numFmtId="0" fontId="9" fillId="0" borderId="0" xfId="0" applyFont="1" applyAlignment="1" applyProtection="1">
      <alignment vertical="center" shrinkToFit="1"/>
      <protection locked="0"/>
    </xf>
    <xf numFmtId="0" fontId="0" fillId="0" borderId="0" xfId="0" applyAlignment="1">
      <alignment horizontal="right" vertical="center"/>
    </xf>
    <xf numFmtId="0" fontId="6" fillId="0" borderId="0" xfId="0" applyFont="1" applyAlignment="1" applyProtection="1">
      <alignment vertical="center"/>
      <protection locked="0"/>
    </xf>
    <xf numFmtId="0" fontId="0" fillId="2" borderId="127" xfId="0" applyFill="1" applyBorder="1" applyAlignment="1">
      <alignment horizontal="center" vertical="center"/>
    </xf>
    <xf numFmtId="0" fontId="0" fillId="2" borderId="126" xfId="0" applyFill="1" applyBorder="1" applyAlignment="1">
      <alignment horizontal="center" vertical="center"/>
    </xf>
    <xf numFmtId="0" fontId="4" fillId="12" borderId="2" xfId="0" applyFont="1" applyFill="1" applyBorder="1" applyAlignment="1">
      <alignment horizontal="center" vertical="center"/>
    </xf>
    <xf numFmtId="0" fontId="4" fillId="12" borderId="77" xfId="0" applyFont="1" applyFill="1" applyBorder="1" applyAlignment="1">
      <alignment horizontal="center" vertical="center"/>
    </xf>
    <xf numFmtId="0" fontId="4" fillId="12" borderId="50" xfId="0" applyFont="1" applyFill="1" applyBorder="1" applyAlignment="1">
      <alignment horizontal="center" vertical="center"/>
    </xf>
    <xf numFmtId="0" fontId="0" fillId="3" borderId="126" xfId="0" applyFill="1" applyBorder="1" applyAlignment="1">
      <alignment horizontal="center" vertical="center"/>
    </xf>
    <xf numFmtId="0" fontId="0" fillId="12" borderId="18" xfId="0" applyFill="1" applyBorder="1" applyAlignment="1">
      <alignment horizontal="center" vertical="center"/>
    </xf>
    <xf numFmtId="0" fontId="0" fillId="12" borderId="39" xfId="0" applyFill="1" applyBorder="1" applyAlignment="1">
      <alignment horizontal="center" vertical="center"/>
    </xf>
    <xf numFmtId="0" fontId="0" fillId="13" borderId="120" xfId="0" applyFill="1" applyBorder="1" applyAlignment="1">
      <alignment horizontal="center" vertical="center"/>
    </xf>
    <xf numFmtId="0" fontId="0" fillId="13" borderId="18" xfId="0" applyFill="1" applyBorder="1" applyAlignment="1">
      <alignment horizontal="center" vertical="center"/>
    </xf>
    <xf numFmtId="0" fontId="0" fillId="13" borderId="39" xfId="0" applyFill="1" applyBorder="1" applyAlignment="1">
      <alignment horizontal="center" vertical="center"/>
    </xf>
    <xf numFmtId="0" fontId="14" fillId="0" borderId="0" xfId="0" applyFont="1" applyAlignment="1">
      <alignment horizontal="left" vertical="center"/>
    </xf>
    <xf numFmtId="0" fontId="41" fillId="0" borderId="0" xfId="0" applyFont="1" applyAlignment="1">
      <alignment horizontal="left" vertical="center"/>
    </xf>
    <xf numFmtId="0" fontId="14" fillId="0" borderId="0" xfId="0" applyFont="1" applyAlignment="1">
      <alignment horizontal="center" vertical="center"/>
    </xf>
    <xf numFmtId="0" fontId="14" fillId="0" borderId="18" xfId="0" applyFont="1" applyBorder="1" applyAlignment="1">
      <alignment horizontal="center" vertical="center"/>
    </xf>
    <xf numFmtId="0" fontId="14" fillId="0" borderId="18" xfId="0" applyFont="1" applyBorder="1" applyAlignment="1">
      <alignment vertical="center"/>
    </xf>
    <xf numFmtId="0" fontId="14" fillId="0" borderId="22" xfId="0" applyFont="1" applyBorder="1" applyAlignment="1">
      <alignment vertical="center"/>
    </xf>
    <xf numFmtId="0" fontId="14" fillId="0" borderId="22" xfId="0" applyFont="1" applyBorder="1" applyAlignment="1">
      <alignment horizontal="center" vertical="center"/>
    </xf>
    <xf numFmtId="0" fontId="14" fillId="0" borderId="35"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vertical="center"/>
    </xf>
    <xf numFmtId="0" fontId="14" fillId="0" borderId="39" xfId="0" applyFont="1" applyBorder="1" applyAlignment="1">
      <alignment horizontal="center" vertical="center"/>
    </xf>
    <xf numFmtId="0" fontId="14" fillId="0" borderId="119" xfId="0" applyFont="1" applyBorder="1" applyAlignment="1">
      <alignment horizontal="center" vertical="center"/>
    </xf>
    <xf numFmtId="0" fontId="14" fillId="0" borderId="122" xfId="0" applyFont="1" applyBorder="1" applyAlignment="1">
      <alignment horizontal="center" vertical="center"/>
    </xf>
    <xf numFmtId="0" fontId="0" fillId="4" borderId="22" xfId="0" applyFill="1" applyBorder="1" applyAlignment="1">
      <alignment horizontal="center" vertical="center"/>
    </xf>
    <xf numFmtId="0" fontId="0" fillId="4" borderId="18" xfId="0" applyFill="1" applyBorder="1" applyAlignment="1">
      <alignment horizontal="center" vertical="center"/>
    </xf>
    <xf numFmtId="0" fontId="0" fillId="4" borderId="39" xfId="0" applyFill="1" applyBorder="1" applyAlignment="1">
      <alignment horizontal="center" vertical="center"/>
    </xf>
    <xf numFmtId="0" fontId="29" fillId="0" borderId="122" xfId="0" applyFont="1" applyBorder="1" applyAlignment="1">
      <alignment horizontal="center" vertical="center"/>
    </xf>
    <xf numFmtId="0" fontId="29" fillId="0" borderId="125" xfId="0" applyFont="1" applyBorder="1" applyAlignment="1">
      <alignment horizontal="center" vertical="center"/>
    </xf>
    <xf numFmtId="0" fontId="29" fillId="0" borderId="142" xfId="0" applyFont="1" applyBorder="1" applyAlignment="1">
      <alignment horizontal="center" vertical="center"/>
    </xf>
    <xf numFmtId="49" fontId="14" fillId="0" borderId="124" xfId="0" applyNumberFormat="1" applyFont="1" applyBorder="1" applyAlignment="1">
      <alignment horizontal="center" vertical="center"/>
    </xf>
    <xf numFmtId="49" fontId="14" fillId="0" borderId="22" xfId="0" applyNumberFormat="1" applyFont="1" applyBorder="1" applyAlignment="1">
      <alignment horizontal="center" vertical="center"/>
    </xf>
    <xf numFmtId="49" fontId="14" fillId="0" borderId="117" xfId="0" applyNumberFormat="1" applyFont="1" applyBorder="1" applyAlignment="1">
      <alignment horizontal="center" vertical="center"/>
    </xf>
    <xf numFmtId="49" fontId="14" fillId="0" borderId="146"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4" fillId="0" borderId="147" xfId="0" applyNumberFormat="1" applyFont="1" applyBorder="1" applyAlignment="1">
      <alignment horizontal="center" vertical="center"/>
    </xf>
    <xf numFmtId="49" fontId="14" fillId="0" borderId="151" xfId="0" applyNumberFormat="1" applyFont="1" applyBorder="1" applyAlignment="1">
      <alignment horizontal="center" vertical="center"/>
    </xf>
    <xf numFmtId="49" fontId="14" fillId="0" borderId="85" xfId="0" applyNumberFormat="1" applyFont="1" applyBorder="1" applyAlignment="1">
      <alignment horizontal="center" vertical="center"/>
    </xf>
    <xf numFmtId="49" fontId="14" fillId="0" borderId="152" xfId="0" applyNumberFormat="1" applyFont="1" applyBorder="1" applyAlignment="1">
      <alignment horizontal="center" vertical="center"/>
    </xf>
    <xf numFmtId="0" fontId="14" fillId="0" borderId="19" xfId="0" applyFont="1" applyBorder="1" applyAlignment="1">
      <alignment horizontal="center" vertical="center"/>
    </xf>
    <xf numFmtId="0" fontId="0" fillId="0" borderId="31" xfId="0" applyBorder="1" applyAlignment="1" applyProtection="1">
      <alignment horizontal="center" vertical="center"/>
      <protection locked="0"/>
    </xf>
    <xf numFmtId="0" fontId="0" fillId="12" borderId="120" xfId="0" applyFill="1" applyBorder="1" applyAlignment="1">
      <alignment horizontal="center" vertical="center"/>
    </xf>
    <xf numFmtId="0" fontId="14" fillId="0" borderId="32" xfId="0" applyFont="1" applyBorder="1" applyAlignment="1" applyProtection="1">
      <alignment vertical="center" shrinkToFit="1"/>
      <protection locked="0"/>
    </xf>
    <xf numFmtId="0" fontId="4" fillId="12" borderId="34" xfId="0" applyFont="1" applyFill="1" applyBorder="1" applyAlignment="1">
      <alignment horizontal="center" vertical="center"/>
    </xf>
    <xf numFmtId="0" fontId="9" fillId="38" borderId="31" xfId="0" applyFont="1" applyFill="1" applyBorder="1" applyAlignment="1">
      <alignment horizontal="center" vertical="center"/>
    </xf>
    <xf numFmtId="0" fontId="9" fillId="38" borderId="120" xfId="0" applyFont="1" applyFill="1" applyBorder="1" applyAlignment="1">
      <alignment horizontal="center" vertical="center"/>
    </xf>
    <xf numFmtId="0" fontId="7" fillId="38" borderId="38" xfId="0" applyFont="1" applyFill="1" applyBorder="1" applyAlignment="1">
      <alignment horizontal="center" vertical="center"/>
    </xf>
    <xf numFmtId="0" fontId="9" fillId="38" borderId="39" xfId="0" applyFont="1" applyFill="1" applyBorder="1" applyAlignment="1">
      <alignment horizontal="center" vertical="center"/>
    </xf>
    <xf numFmtId="0" fontId="9" fillId="0" borderId="5" xfId="0" applyFont="1" applyBorder="1" applyAlignment="1">
      <alignment horizontal="center" vertical="center"/>
    </xf>
    <xf numFmtId="0" fontId="9" fillId="0" borderId="148" xfId="0" applyFont="1" applyBorder="1" applyAlignment="1">
      <alignment horizontal="center" vertical="center"/>
    </xf>
    <xf numFmtId="0" fontId="9" fillId="0" borderId="120" xfId="0" applyFont="1" applyBorder="1" applyAlignment="1">
      <alignment horizontal="center" vertical="center"/>
    </xf>
    <xf numFmtId="0" fontId="9" fillId="0" borderId="39" xfId="0" applyFont="1" applyBorder="1" applyAlignment="1">
      <alignment horizontal="center" vertical="center"/>
    </xf>
    <xf numFmtId="0" fontId="9" fillId="0" borderId="51" xfId="0" applyFont="1" applyBorder="1" applyAlignment="1">
      <alignment horizontal="center" vertical="center"/>
    </xf>
    <xf numFmtId="0" fontId="9" fillId="0" borderId="109" xfId="0" applyFont="1" applyBorder="1" applyAlignment="1">
      <alignment horizontal="center" vertical="center"/>
    </xf>
    <xf numFmtId="49" fontId="14" fillId="0" borderId="17" xfId="0" applyNumberFormat="1" applyFont="1" applyBorder="1" applyAlignment="1">
      <alignment horizontal="center" vertical="center"/>
    </xf>
    <xf numFmtId="49" fontId="14" fillId="0" borderId="18" xfId="0" applyNumberFormat="1" applyFont="1" applyBorder="1" applyAlignment="1">
      <alignment horizontal="center" vertical="center"/>
    </xf>
    <xf numFmtId="49" fontId="14" fillId="0" borderId="19" xfId="0" applyNumberFormat="1" applyFont="1" applyBorder="1" applyAlignment="1">
      <alignment horizontal="center" vertical="center"/>
    </xf>
    <xf numFmtId="49" fontId="14" fillId="0" borderId="155" xfId="0" applyNumberFormat="1" applyFont="1" applyBorder="1" applyAlignment="1">
      <alignment horizontal="center" vertical="center"/>
    </xf>
    <xf numFmtId="49" fontId="14" fillId="0" borderId="39" xfId="0" applyNumberFormat="1" applyFont="1" applyBorder="1" applyAlignment="1">
      <alignment horizontal="center" vertical="center"/>
    </xf>
    <xf numFmtId="49" fontId="14" fillId="0" borderId="156" xfId="0" applyNumberFormat="1" applyFont="1" applyBorder="1" applyAlignment="1">
      <alignment horizontal="center" vertical="center"/>
    </xf>
    <xf numFmtId="0" fontId="14" fillId="0" borderId="147" xfId="0" applyFont="1" applyBorder="1" applyAlignment="1">
      <alignment horizontal="center" vertical="center"/>
    </xf>
    <xf numFmtId="0" fontId="14" fillId="0" borderId="156" xfId="0" applyFont="1" applyBorder="1" applyAlignment="1">
      <alignment horizontal="center" vertical="center"/>
    </xf>
    <xf numFmtId="0" fontId="0" fillId="0" borderId="0" xfId="0" applyAlignment="1">
      <alignment horizontal="center"/>
    </xf>
    <xf numFmtId="0" fontId="7" fillId="13" borderId="65" xfId="0" applyFont="1" applyFill="1" applyBorder="1" applyAlignment="1">
      <alignment horizontal="left" vertical="center" shrinkToFit="1"/>
    </xf>
    <xf numFmtId="178" fontId="7" fillId="0" borderId="25" xfId="0" applyNumberFormat="1" applyFont="1" applyBorder="1" applyAlignment="1" applyProtection="1">
      <alignment horizontal="left" vertical="center" shrinkToFit="1"/>
      <protection locked="0"/>
    </xf>
    <xf numFmtId="0" fontId="7" fillId="13" borderId="25" xfId="0" applyFont="1" applyFill="1" applyBorder="1" applyAlignment="1">
      <alignment horizontal="left" vertical="center" shrinkToFit="1"/>
    </xf>
    <xf numFmtId="0" fontId="7" fillId="0" borderId="25" xfId="0" applyFont="1" applyBorder="1" applyAlignment="1" applyProtection="1">
      <alignment horizontal="left" vertical="center" shrinkToFit="1"/>
      <protection locked="0"/>
    </xf>
    <xf numFmtId="0" fontId="7" fillId="0" borderId="76" xfId="0" applyFont="1" applyBorder="1" applyAlignment="1" applyProtection="1">
      <alignment horizontal="left" vertical="center" shrinkToFit="1"/>
      <protection locked="0"/>
    </xf>
    <xf numFmtId="0" fontId="7" fillId="13" borderId="11" xfId="0" applyFont="1" applyFill="1" applyBorder="1" applyAlignment="1">
      <alignment horizontal="left" vertical="center" shrinkToFit="1"/>
    </xf>
    <xf numFmtId="178" fontId="7" fillId="0" borderId="2" xfId="0" applyNumberFormat="1" applyFont="1" applyBorder="1" applyAlignment="1" applyProtection="1">
      <alignment horizontal="left" vertical="center" shrinkToFit="1"/>
      <protection locked="0"/>
    </xf>
    <xf numFmtId="0" fontId="7" fillId="13" borderId="2" xfId="0" applyFont="1" applyFill="1" applyBorder="1" applyAlignment="1">
      <alignment horizontal="left" vertical="center" shrinkToFit="1"/>
    </xf>
    <xf numFmtId="0" fontId="7" fillId="0" borderId="2"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13" borderId="40" xfId="0" applyFont="1" applyFill="1" applyBorder="1" applyAlignment="1">
      <alignment horizontal="left" vertical="center" shrinkToFit="1"/>
    </xf>
    <xf numFmtId="178" fontId="7" fillId="0" borderId="42" xfId="0" applyNumberFormat="1" applyFont="1" applyBorder="1" applyAlignment="1" applyProtection="1">
      <alignment horizontal="left" vertical="center" shrinkToFit="1"/>
      <protection locked="0"/>
    </xf>
    <xf numFmtId="0" fontId="7" fillId="13" borderId="42" xfId="0" applyFont="1" applyFill="1" applyBorder="1" applyAlignment="1">
      <alignment horizontal="left" vertical="center" shrinkToFit="1"/>
    </xf>
    <xf numFmtId="0" fontId="7" fillId="0" borderId="42"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0" fontId="7" fillId="12" borderId="32" xfId="0" applyFont="1" applyFill="1" applyBorder="1" applyAlignment="1" applyProtection="1">
      <alignment horizontal="left" vertical="center" shrinkToFit="1"/>
      <protection locked="0"/>
    </xf>
    <xf numFmtId="178" fontId="7" fillId="0" borderId="34" xfId="0" applyNumberFormat="1" applyFont="1" applyBorder="1" applyAlignment="1" applyProtection="1">
      <alignment horizontal="left" vertical="center" shrinkToFit="1"/>
      <protection locked="0"/>
    </xf>
    <xf numFmtId="0" fontId="7" fillId="12" borderId="34" xfId="0" applyFont="1" applyFill="1" applyBorder="1" applyAlignment="1">
      <alignment horizontal="left" vertical="center" shrinkToFit="1"/>
    </xf>
    <xf numFmtId="0" fontId="7" fillId="0" borderId="34" xfId="0" applyFont="1" applyBorder="1" applyAlignment="1" applyProtection="1">
      <alignment horizontal="left" vertical="center" shrinkToFit="1"/>
      <protection locked="0"/>
    </xf>
    <xf numFmtId="0" fontId="7" fillId="0" borderId="43" xfId="0" applyFont="1" applyBorder="1" applyAlignment="1" applyProtection="1">
      <alignment horizontal="left" vertical="center" shrinkToFit="1"/>
      <protection locked="0"/>
    </xf>
    <xf numFmtId="0" fontId="7" fillId="12" borderId="11" xfId="0" applyFont="1" applyFill="1" applyBorder="1" applyAlignment="1" applyProtection="1">
      <alignment horizontal="left" vertical="center" shrinkToFit="1"/>
      <protection locked="0"/>
    </xf>
    <xf numFmtId="0" fontId="7" fillId="12" borderId="2" xfId="0" applyFont="1" applyFill="1" applyBorder="1" applyAlignment="1">
      <alignment horizontal="left" vertical="center" shrinkToFit="1"/>
    </xf>
    <xf numFmtId="0" fontId="7" fillId="12" borderId="40" xfId="0" applyFont="1" applyFill="1" applyBorder="1" applyAlignment="1" applyProtection="1">
      <alignment horizontal="left" vertical="center" shrinkToFit="1"/>
      <protection locked="0"/>
    </xf>
    <xf numFmtId="0" fontId="7" fillId="12" borderId="42" xfId="0" applyFont="1" applyFill="1" applyBorder="1" applyAlignment="1">
      <alignment horizontal="left" vertical="center" shrinkToFit="1"/>
    </xf>
    <xf numFmtId="0" fontId="26" fillId="0" borderId="24" xfId="0" applyFont="1" applyBorder="1" applyAlignment="1">
      <alignment horizontal="center" vertical="center" wrapText="1"/>
    </xf>
    <xf numFmtId="0" fontId="0" fillId="39" borderId="0" xfId="0" applyFill="1" applyProtection="1">
      <protection locked="0"/>
    </xf>
    <xf numFmtId="14" fontId="0" fillId="39" borderId="0" xfId="0" applyNumberFormat="1" applyFill="1" applyProtection="1">
      <protection locked="0"/>
    </xf>
    <xf numFmtId="0" fontId="5" fillId="0" borderId="78" xfId="0" applyFont="1" applyBorder="1" applyAlignment="1">
      <alignment horizontal="center" vertical="center"/>
    </xf>
    <xf numFmtId="0" fontId="5" fillId="0" borderId="48" xfId="0" applyFont="1" applyBorder="1" applyAlignment="1">
      <alignment horizontal="center" vertical="center"/>
    </xf>
    <xf numFmtId="0" fontId="5" fillId="0" borderId="78" xfId="0" applyFont="1" applyBorder="1" applyAlignment="1" applyProtection="1">
      <alignment horizontal="center" vertical="center"/>
      <protection locked="0"/>
    </xf>
    <xf numFmtId="0" fontId="5" fillId="0" borderId="101"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7" xfId="0" applyFont="1" applyBorder="1" applyAlignment="1">
      <alignment horizontal="left" vertical="center"/>
    </xf>
    <xf numFmtId="0" fontId="5" fillId="0" borderId="0" xfId="0" applyFont="1" applyAlignment="1">
      <alignment horizontal="left" vertical="center"/>
    </xf>
    <xf numFmtId="0" fontId="5" fillId="0" borderId="101"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177" fontId="4" fillId="0" borderId="11" xfId="0" applyNumberFormat="1" applyFont="1" applyBorder="1" applyAlignment="1" applyProtection="1">
      <alignment horizontal="center" vertical="center" shrinkToFit="1"/>
      <protection locked="0"/>
    </xf>
    <xf numFmtId="177" fontId="4" fillId="0" borderId="5" xfId="0" applyNumberFormat="1" applyFont="1" applyBorder="1" applyAlignment="1" applyProtection="1">
      <alignment horizontal="center" vertical="center" shrinkToFit="1"/>
      <protection locked="0"/>
    </xf>
    <xf numFmtId="177" fontId="4" fillId="0" borderId="77" xfId="0" applyNumberFormat="1" applyFont="1" applyBorder="1" applyAlignment="1" applyProtection="1">
      <alignment horizontal="center" vertical="center" shrinkToFit="1"/>
      <protection locked="0"/>
    </xf>
    <xf numFmtId="0" fontId="7" fillId="13" borderId="11" xfId="0" applyFont="1" applyFill="1" applyBorder="1" applyAlignment="1">
      <alignment horizontal="center" vertical="center"/>
    </xf>
    <xf numFmtId="0" fontId="7" fillId="13" borderId="77" xfId="0" applyFont="1" applyFill="1" applyBorder="1" applyAlignment="1">
      <alignment horizontal="center" vertical="center"/>
    </xf>
    <xf numFmtId="14" fontId="4" fillId="0" borderId="11" xfId="0" applyNumberFormat="1" applyFont="1" applyBorder="1" applyAlignment="1">
      <alignment horizontal="center" vertical="center"/>
    </xf>
    <xf numFmtId="14" fontId="4" fillId="0" borderId="5" xfId="0" applyNumberFormat="1" applyFont="1" applyBorder="1" applyAlignment="1">
      <alignment horizontal="center" vertical="center"/>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73" xfId="0" applyFont="1" applyBorder="1" applyAlignment="1">
      <alignment horizontal="center" vertical="center" shrinkToFit="1"/>
    </xf>
    <xf numFmtId="0" fontId="9" fillId="0" borderId="74" xfId="0" applyFont="1" applyBorder="1" applyAlignment="1">
      <alignment horizontal="center" vertical="center" shrinkToFit="1"/>
    </xf>
    <xf numFmtId="177" fontId="4" fillId="0" borderId="32"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177" fontId="4" fillId="0" borderId="49" xfId="0" applyNumberFormat="1" applyFont="1" applyBorder="1" applyAlignment="1" applyProtection="1">
      <alignment horizontal="center" vertical="center" shrinkToFit="1"/>
      <protection locked="0"/>
    </xf>
    <xf numFmtId="0" fontId="1" fillId="0" borderId="53" xfId="0" applyFont="1" applyBorder="1" applyAlignment="1">
      <alignment horizontal="center" vertical="center"/>
    </xf>
    <xf numFmtId="0" fontId="1" fillId="0" borderId="28" xfId="0" applyFont="1" applyBorder="1" applyAlignment="1">
      <alignment horizontal="center" vertical="center"/>
    </xf>
    <xf numFmtId="177" fontId="9" fillId="15" borderId="78" xfId="0" applyNumberFormat="1" applyFont="1" applyFill="1" applyBorder="1" applyAlignment="1">
      <alignment horizontal="center" vertical="center"/>
    </xf>
    <xf numFmtId="177" fontId="9" fillId="15" borderId="48" xfId="0" applyNumberFormat="1" applyFont="1" applyFill="1" applyBorder="1" applyAlignment="1">
      <alignment horizontal="center" vertical="center"/>
    </xf>
    <xf numFmtId="0" fontId="25" fillId="0" borderId="78" xfId="0" applyFont="1" applyBorder="1" applyAlignment="1">
      <alignment horizontal="center" vertical="center"/>
    </xf>
    <xf numFmtId="0" fontId="25" fillId="0" borderId="101" xfId="0" applyFont="1" applyBorder="1" applyAlignment="1">
      <alignment horizontal="center" vertical="center"/>
    </xf>
    <xf numFmtId="0" fontId="11" fillId="0" borderId="28" xfId="0" applyFont="1" applyBorder="1" applyAlignment="1">
      <alignment horizontal="center" vertical="top"/>
    </xf>
    <xf numFmtId="0" fontId="7" fillId="2" borderId="11" xfId="0" applyFont="1" applyFill="1" applyBorder="1" applyAlignment="1">
      <alignment horizontal="center" vertical="center"/>
    </xf>
    <xf numFmtId="0" fontId="7" fillId="2" borderId="77" xfId="0" applyFont="1" applyFill="1" applyBorder="1" applyAlignment="1">
      <alignment horizontal="center" vertical="center"/>
    </xf>
    <xf numFmtId="0" fontId="8" fillId="0" borderId="24" xfId="0" applyFont="1" applyBorder="1" applyAlignment="1">
      <alignment horizontal="center" vertical="center"/>
    </xf>
    <xf numFmtId="0" fontId="8" fillId="0" borderId="85" xfId="0" applyFont="1" applyBorder="1" applyAlignment="1">
      <alignment horizontal="center" vertical="center"/>
    </xf>
    <xf numFmtId="0" fontId="9" fillId="0" borderId="2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85" xfId="0" applyFont="1" applyBorder="1" applyAlignment="1">
      <alignment horizontal="center" vertical="center" wrapText="1"/>
    </xf>
    <xf numFmtId="177" fontId="0" fillId="0" borderId="88" xfId="0" applyNumberFormat="1" applyBorder="1" applyAlignment="1" applyProtection="1">
      <alignment horizontal="center" vertical="center"/>
      <protection locked="0"/>
    </xf>
    <xf numFmtId="177" fontId="0" fillId="0" borderId="89" xfId="0" applyNumberFormat="1" applyBorder="1" applyAlignment="1" applyProtection="1">
      <alignment horizontal="center" vertical="center"/>
      <protection locked="0"/>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5" xfId="0" applyFont="1" applyBorder="1" applyAlignment="1">
      <alignment horizontal="center" vertical="center"/>
    </xf>
    <xf numFmtId="181" fontId="37" fillId="15" borderId="90" xfId="0" applyNumberFormat="1" applyFont="1" applyFill="1" applyBorder="1" applyAlignment="1" applyProtection="1">
      <alignment horizontal="center" vertical="center"/>
      <protection locked="0"/>
    </xf>
    <xf numFmtId="181" fontId="37" fillId="15" borderId="91" xfId="0" applyNumberFormat="1" applyFont="1" applyFill="1" applyBorder="1" applyAlignment="1" applyProtection="1">
      <alignment horizontal="center" vertical="center"/>
      <protection locked="0"/>
    </xf>
    <xf numFmtId="0" fontId="7" fillId="0" borderId="42" xfId="0" applyFont="1" applyBorder="1" applyAlignment="1">
      <alignment horizontal="left" vertical="center" shrinkToFit="1"/>
    </xf>
    <xf numFmtId="0" fontId="7" fillId="0" borderId="44" xfId="0" applyFont="1" applyBorder="1" applyAlignment="1">
      <alignment horizontal="left" vertical="center" shrinkToFit="1"/>
    </xf>
    <xf numFmtId="177" fontId="4" fillId="0" borderId="40"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14" fontId="4" fillId="0" borderId="32" xfId="0" applyNumberFormat="1" applyFont="1" applyBorder="1" applyAlignment="1">
      <alignment horizontal="center" vertical="center"/>
    </xf>
    <xf numFmtId="14" fontId="4" fillId="0" borderId="43" xfId="0" applyNumberFormat="1" applyFont="1" applyBorder="1" applyAlignment="1">
      <alignment horizontal="center" vertical="center"/>
    </xf>
    <xf numFmtId="177" fontId="4" fillId="0" borderId="86"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177" fontId="4" fillId="0" borderId="87" xfId="0" applyNumberFormat="1" applyFont="1" applyBorder="1" applyAlignment="1" applyProtection="1">
      <alignment horizontal="center" vertical="center" shrinkToFit="1"/>
      <protection locked="0"/>
    </xf>
    <xf numFmtId="177" fontId="4" fillId="0" borderId="13"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97" xfId="0" applyNumberFormat="1" applyFont="1" applyBorder="1" applyAlignment="1" applyProtection="1">
      <alignment horizontal="center" vertical="center" shrinkToFit="1"/>
      <protection locked="0"/>
    </xf>
    <xf numFmtId="0" fontId="9" fillId="0" borderId="28" xfId="0" applyFont="1" applyBorder="1" applyAlignment="1" applyProtection="1">
      <alignment horizontal="left" vertical="center"/>
      <protection locked="0"/>
    </xf>
    <xf numFmtId="0" fontId="9" fillId="0" borderId="72"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71" xfId="0" applyFont="1" applyBorder="1" applyAlignment="1" applyProtection="1">
      <alignment horizontal="left" vertical="center"/>
      <protection locked="0"/>
    </xf>
    <xf numFmtId="14" fontId="4" fillId="0" borderId="40" xfId="0" applyNumberFormat="1" applyFont="1" applyBorder="1" applyAlignment="1">
      <alignment horizontal="center" vertical="center"/>
    </xf>
    <xf numFmtId="14" fontId="4" fillId="0" borderId="44" xfId="0" applyNumberFormat="1" applyFont="1" applyBorder="1" applyAlignment="1">
      <alignment horizontal="center" vertical="center"/>
    </xf>
    <xf numFmtId="0" fontId="8" fillId="4" borderId="92" xfId="0" applyFont="1" applyFill="1" applyBorder="1" applyAlignment="1">
      <alignment horizontal="center" vertical="center" wrapText="1"/>
    </xf>
    <xf numFmtId="0" fontId="8" fillId="4" borderId="93"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49" xfId="0" applyFont="1" applyFill="1" applyBorder="1" applyAlignment="1">
      <alignment horizontal="center" vertical="center"/>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3" xfId="0" applyBorder="1" applyAlignment="1">
      <alignment horizontal="center" vertical="center" wrapText="1"/>
    </xf>
    <xf numFmtId="0" fontId="0" fillId="0" borderId="29" xfId="0" applyBorder="1" applyAlignment="1">
      <alignment horizontal="center" vertical="center" wrapText="1"/>
    </xf>
    <xf numFmtId="0" fontId="0" fillId="0" borderId="74" xfId="0" applyBorder="1" applyAlignment="1">
      <alignment horizontal="center" vertical="center" wrapText="1"/>
    </xf>
    <xf numFmtId="0" fontId="7" fillId="0" borderId="4" xfId="0" applyFont="1" applyBorder="1" applyAlignment="1">
      <alignment horizontal="center" vertical="center"/>
    </xf>
    <xf numFmtId="0" fontId="7" fillId="0" borderId="74"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24" xfId="0" applyBorder="1" applyAlignment="1">
      <alignment horizontal="center" vertical="center" wrapText="1"/>
    </xf>
    <xf numFmtId="0" fontId="0" fillId="0" borderId="85" xfId="0" applyBorder="1" applyAlignment="1">
      <alignment horizontal="center" vertical="center" wrapText="1"/>
    </xf>
    <xf numFmtId="0" fontId="0" fillId="0" borderId="24" xfId="0" applyBorder="1" applyAlignment="1">
      <alignment horizontal="center" vertical="center"/>
    </xf>
    <xf numFmtId="0" fontId="0" fillId="0" borderId="85" xfId="0" applyBorder="1" applyAlignment="1">
      <alignment horizontal="center" vertical="center"/>
    </xf>
    <xf numFmtId="0" fontId="8" fillId="0" borderId="22" xfId="0" applyFont="1" applyBorder="1" applyAlignment="1">
      <alignment horizontal="center" vertical="center"/>
    </xf>
    <xf numFmtId="0" fontId="14" fillId="0" borderId="53" xfId="0" applyFont="1" applyBorder="1" applyAlignment="1">
      <alignment horizontal="center" vertical="center"/>
    </xf>
    <xf numFmtId="0" fontId="14" fillId="0" borderId="28" xfId="0" applyFont="1" applyBorder="1" applyAlignment="1">
      <alignment horizontal="center" vertical="center"/>
    </xf>
    <xf numFmtId="0" fontId="14" fillId="0" borderId="72" xfId="0" applyFont="1" applyBorder="1" applyAlignment="1">
      <alignment horizontal="center" vertical="center"/>
    </xf>
    <xf numFmtId="0" fontId="14" fillId="0" borderId="52" xfId="0" applyFont="1" applyBorder="1" applyAlignment="1">
      <alignment horizontal="center" vertical="center"/>
    </xf>
    <xf numFmtId="0" fontId="14" fillId="0" borderId="29" xfId="0" applyFont="1" applyBorder="1" applyAlignment="1">
      <alignment horizontal="center" vertical="center"/>
    </xf>
    <xf numFmtId="0" fontId="14" fillId="0" borderId="71" xfId="0" applyFont="1"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4" xfId="0" applyBorder="1" applyAlignment="1">
      <alignment horizontal="center" vertical="center"/>
    </xf>
    <xf numFmtId="0" fontId="0" fillId="0" borderId="66" xfId="0" applyBorder="1" applyAlignment="1">
      <alignment horizontal="center" vertical="center"/>
    </xf>
    <xf numFmtId="0" fontId="0" fillId="0" borderId="0" xfId="0" applyAlignment="1">
      <alignment horizontal="center" vertical="center"/>
    </xf>
    <xf numFmtId="0" fontId="0" fillId="0" borderId="46" xfId="0" applyBorder="1" applyAlignment="1">
      <alignment horizontal="center" vertical="center"/>
    </xf>
    <xf numFmtId="0" fontId="6" fillId="0" borderId="68"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49" fontId="9" fillId="0" borderId="61" xfId="0" applyNumberFormat="1" applyFont="1" applyBorder="1" applyAlignment="1" applyProtection="1">
      <alignment vertical="center"/>
      <protection locked="0"/>
    </xf>
    <xf numFmtId="49" fontId="9" fillId="0" borderId="42" xfId="0" applyNumberFormat="1" applyFont="1" applyBorder="1" applyAlignment="1" applyProtection="1">
      <alignment vertical="center"/>
      <protection locked="0"/>
    </xf>
    <xf numFmtId="49" fontId="9" fillId="0" borderId="50" xfId="0" applyNumberFormat="1" applyFont="1" applyBorder="1" applyAlignment="1" applyProtection="1">
      <alignment vertical="center"/>
      <protection locked="0"/>
    </xf>
    <xf numFmtId="0" fontId="7" fillId="2" borderId="86" xfId="0" applyFont="1" applyFill="1" applyBorder="1" applyAlignment="1">
      <alignment horizontal="center" vertical="center"/>
    </xf>
    <xf numFmtId="0" fontId="7" fillId="2" borderId="87" xfId="0" applyFont="1" applyFill="1" applyBorder="1" applyAlignment="1">
      <alignment horizontal="center" vertical="center"/>
    </xf>
    <xf numFmtId="0" fontId="7" fillId="13" borderId="13" xfId="0" applyFont="1" applyFill="1" applyBorder="1" applyAlignment="1">
      <alignment horizontal="center" vertical="center"/>
    </xf>
    <xf numFmtId="0" fontId="7" fillId="13" borderId="97" xfId="0" applyFont="1" applyFill="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98" xfId="0" applyFont="1" applyBorder="1" applyAlignment="1">
      <alignment horizontal="center" vertical="center"/>
    </xf>
    <xf numFmtId="0" fontId="9" fillId="0" borderId="65" xfId="0" applyFont="1" applyBorder="1" applyAlignment="1">
      <alignment horizontal="center" vertical="center"/>
    </xf>
    <xf numFmtId="0" fontId="9" fillId="0" borderId="25" xfId="0" applyFont="1" applyBorder="1" applyAlignment="1">
      <alignment horizontal="center" vertical="center"/>
    </xf>
    <xf numFmtId="0" fontId="9" fillId="0" borderId="99" xfId="0" applyFont="1" applyBorder="1" applyAlignment="1">
      <alignment horizontal="center" vertical="center"/>
    </xf>
    <xf numFmtId="14" fontId="4" fillId="0" borderId="86" xfId="0" applyNumberFormat="1" applyFont="1" applyBorder="1" applyAlignment="1">
      <alignment horizontal="center" vertical="center"/>
    </xf>
    <xf numFmtId="14" fontId="4" fillId="0" borderId="100" xfId="0" applyNumberFormat="1" applyFont="1" applyBorder="1" applyAlignment="1">
      <alignment horizontal="center" vertical="center"/>
    </xf>
    <xf numFmtId="14" fontId="4" fillId="0" borderId="13" xfId="0" applyNumberFormat="1" applyFont="1" applyBorder="1" applyAlignment="1">
      <alignment horizontal="center" vertical="center"/>
    </xf>
    <xf numFmtId="14" fontId="4" fillId="0" borderId="7" xfId="0" applyNumberFormat="1" applyFont="1" applyBorder="1" applyAlignment="1">
      <alignment horizontal="center" vertical="center"/>
    </xf>
    <xf numFmtId="179" fontId="24" fillId="0" borderId="0" xfId="0" applyNumberFormat="1" applyFont="1" applyAlignment="1">
      <alignment horizontal="center" vertical="center"/>
    </xf>
    <xf numFmtId="0" fontId="33" fillId="0" borderId="12" xfId="0" applyFont="1" applyBorder="1" applyAlignment="1">
      <alignment horizontal="center" vertical="center" wrapText="1" shrinkToFit="1"/>
    </xf>
    <xf numFmtId="0" fontId="33" fillId="0" borderId="3"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66" xfId="0" applyFont="1" applyBorder="1" applyAlignment="1">
      <alignment horizontal="center" vertical="center" wrapText="1" shrinkToFit="1"/>
    </xf>
    <xf numFmtId="0" fontId="33" fillId="0" borderId="0" xfId="0" applyFont="1" applyAlignment="1">
      <alignment horizontal="center" vertical="center" wrapText="1" shrinkToFit="1"/>
    </xf>
    <xf numFmtId="0" fontId="33" fillId="0" borderId="75" xfId="0" applyFont="1" applyBorder="1" applyAlignment="1">
      <alignment horizontal="center" vertical="center" wrapText="1" shrinkToFit="1"/>
    </xf>
    <xf numFmtId="0" fontId="9" fillId="0" borderId="53" xfId="0" applyFont="1" applyBorder="1" applyAlignment="1" applyProtection="1">
      <alignment horizontal="left" vertical="top" wrapText="1"/>
      <protection locked="0"/>
    </xf>
    <xf numFmtId="0" fontId="9" fillId="0" borderId="28" xfId="0" applyFont="1" applyBorder="1" applyAlignment="1" applyProtection="1">
      <alignment horizontal="left" vertical="top" wrapText="1"/>
      <protection locked="0"/>
    </xf>
    <xf numFmtId="0" fontId="9" fillId="0" borderId="72" xfId="0" applyFont="1" applyBorder="1" applyAlignment="1" applyProtection="1">
      <alignment horizontal="left" vertical="top" wrapText="1"/>
      <protection locked="0"/>
    </xf>
    <xf numFmtId="0" fontId="9" fillId="0" borderId="52"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1" xfId="0" applyFont="1" applyBorder="1" applyAlignment="1" applyProtection="1">
      <alignment horizontal="left" vertical="top" wrapText="1"/>
      <protection locked="0"/>
    </xf>
    <xf numFmtId="49" fontId="0" fillId="0" borderId="60" xfId="0" applyNumberFormat="1" applyBorder="1" applyAlignment="1" applyProtection="1">
      <alignment horizontal="left" vertical="center"/>
      <protection locked="0"/>
    </xf>
    <xf numFmtId="49" fontId="0" fillId="0" borderId="34" xfId="0" applyNumberFormat="1" applyBorder="1" applyAlignment="1" applyProtection="1">
      <alignment horizontal="left" vertical="center"/>
      <protection locked="0"/>
    </xf>
    <xf numFmtId="49" fontId="0" fillId="0" borderId="49" xfId="0" applyNumberFormat="1" applyBorder="1" applyAlignment="1" applyProtection="1">
      <alignment horizontal="left" vertical="center"/>
      <protection locked="0"/>
    </xf>
    <xf numFmtId="0" fontId="0" fillId="0" borderId="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2" borderId="1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6" xfId="0" applyFill="1" applyBorder="1" applyAlignment="1">
      <alignment horizontal="center" vertical="center" wrapText="1"/>
    </xf>
    <xf numFmtId="0" fontId="0" fillId="2" borderId="0" xfId="0" applyFill="1" applyAlignment="1">
      <alignment horizontal="center" vertical="center" wrapText="1"/>
    </xf>
    <xf numFmtId="0" fontId="0" fillId="2" borderId="65" xfId="0" applyFill="1" applyBorder="1" applyAlignment="1">
      <alignment horizontal="center" vertical="center" wrapText="1"/>
    </xf>
    <xf numFmtId="0" fontId="0" fillId="2" borderId="25" xfId="0" applyFill="1" applyBorder="1" applyAlignment="1">
      <alignment horizontal="center" vertical="center" wrapText="1"/>
    </xf>
    <xf numFmtId="0" fontId="9" fillId="0" borderId="66" xfId="0" applyFont="1" applyBorder="1" applyAlignment="1">
      <alignment horizontal="center" vertical="center"/>
    </xf>
    <xf numFmtId="0" fontId="9" fillId="0" borderId="0" xfId="0" applyFont="1" applyAlignment="1">
      <alignment horizontal="center" vertical="center"/>
    </xf>
    <xf numFmtId="0" fontId="9" fillId="0" borderId="46" xfId="0" applyFont="1" applyBorder="1" applyAlignment="1">
      <alignment horizontal="center" vertical="center"/>
    </xf>
    <xf numFmtId="0" fontId="0" fillId="5" borderId="1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66" xfId="0" applyFill="1" applyBorder="1" applyAlignment="1">
      <alignment horizontal="center" vertical="center" wrapText="1"/>
    </xf>
    <xf numFmtId="0" fontId="0" fillId="5" borderId="0" xfId="0" applyFill="1" applyAlignment="1">
      <alignment horizontal="center" vertical="center" wrapText="1"/>
    </xf>
    <xf numFmtId="0" fontId="10" fillId="0" borderId="4" xfId="0" applyFont="1" applyBorder="1" applyAlignment="1">
      <alignment horizontal="center" vertical="center" wrapText="1"/>
    </xf>
    <xf numFmtId="0" fontId="10" fillId="0" borderId="74" xfId="0" applyFont="1" applyBorder="1" applyAlignment="1">
      <alignment horizontal="center" vertical="center" wrapText="1"/>
    </xf>
    <xf numFmtId="0" fontId="9" fillId="0" borderId="3"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78" xfId="0" applyFont="1" applyBorder="1" applyAlignment="1">
      <alignment horizontal="center" vertical="center"/>
    </xf>
    <xf numFmtId="0" fontId="4" fillId="0" borderId="48" xfId="0" applyFont="1" applyBorder="1" applyAlignment="1">
      <alignment horizontal="center" vertical="center"/>
    </xf>
    <xf numFmtId="0" fontId="0" fillId="0" borderId="12" xfId="0" applyBorder="1" applyAlignment="1">
      <alignment horizontal="center" vertical="center"/>
    </xf>
    <xf numFmtId="0" fontId="0" fillId="0" borderId="73" xfId="0" applyBorder="1" applyAlignment="1">
      <alignment horizontal="center" vertical="center"/>
    </xf>
    <xf numFmtId="181" fontId="37" fillId="15" borderId="79" xfId="0" applyNumberFormat="1" applyFont="1" applyFill="1" applyBorder="1" applyAlignment="1" applyProtection="1">
      <alignment horizontal="center" vertical="center"/>
      <protection locked="0"/>
    </xf>
    <xf numFmtId="181" fontId="37" fillId="15" borderId="80" xfId="0" applyNumberFormat="1" applyFont="1" applyFill="1" applyBorder="1" applyAlignment="1" applyProtection="1">
      <alignment horizontal="center" vertical="center"/>
      <protection locked="0"/>
    </xf>
    <xf numFmtId="0" fontId="0" fillId="0" borderId="25" xfId="0" applyBorder="1" applyAlignment="1">
      <alignment horizontal="left" vertical="top" wrapText="1"/>
    </xf>
    <xf numFmtId="0" fontId="9" fillId="0" borderId="94" xfId="0" applyFont="1" applyBorder="1" applyAlignment="1" applyProtection="1">
      <alignment horizontal="distributed" vertical="center" shrinkToFit="1"/>
      <protection locked="0"/>
    </xf>
    <xf numFmtId="0" fontId="9" fillId="0" borderId="95" xfId="0" applyFont="1" applyBorder="1" applyAlignment="1" applyProtection="1">
      <alignment horizontal="distributed" vertical="center" shrinkToFit="1"/>
      <protection locked="0"/>
    </xf>
    <xf numFmtId="0" fontId="9" fillId="0" borderId="96" xfId="0" applyFont="1" applyBorder="1" applyAlignment="1" applyProtection="1">
      <alignment horizontal="distributed" vertical="center" shrinkToFit="1"/>
      <protection locked="0"/>
    </xf>
    <xf numFmtId="0" fontId="7" fillId="13" borderId="40" xfId="0" applyFont="1" applyFill="1" applyBorder="1" applyAlignment="1">
      <alignment horizontal="center" vertical="center"/>
    </xf>
    <xf numFmtId="0" fontId="7" fillId="13" borderId="50" xfId="0" applyFont="1" applyFill="1" applyBorder="1" applyAlignment="1">
      <alignment horizontal="center" vertical="center"/>
    </xf>
    <xf numFmtId="0" fontId="28" fillId="0" borderId="42" xfId="0" applyFont="1" applyBorder="1" applyAlignment="1">
      <alignment vertical="center"/>
    </xf>
    <xf numFmtId="0" fontId="0" fillId="0" borderId="50" xfId="0" applyBorder="1" applyAlignment="1">
      <alignment vertical="center"/>
    </xf>
    <xf numFmtId="0" fontId="14" fillId="0" borderId="110" xfId="0" applyFont="1" applyBorder="1" applyAlignment="1">
      <alignment horizontal="center" vertical="center" wrapText="1"/>
    </xf>
    <xf numFmtId="0" fontId="14" fillId="0" borderId="111" xfId="0" applyFont="1" applyBorder="1" applyAlignment="1">
      <alignment horizontal="center" vertical="center" wrapText="1"/>
    </xf>
    <xf numFmtId="0" fontId="14" fillId="0" borderId="112" xfId="0" applyFont="1" applyBorder="1" applyAlignment="1">
      <alignment horizontal="center" vertical="center" wrapText="1"/>
    </xf>
    <xf numFmtId="0" fontId="32" fillId="0" borderId="78" xfId="0" applyFont="1" applyBorder="1" applyAlignment="1" applyProtection="1">
      <alignment horizontal="center" vertical="center"/>
      <protection locked="0"/>
    </xf>
    <xf numFmtId="0" fontId="32" fillId="0" borderId="101" xfId="0" applyFont="1" applyBorder="1" applyAlignment="1" applyProtection="1">
      <alignment horizontal="center" vertical="center"/>
      <protection locked="0"/>
    </xf>
    <xf numFmtId="0" fontId="30" fillId="0" borderId="78" xfId="0" applyFont="1" applyBorder="1" applyAlignment="1">
      <alignment horizontal="center" vertical="center"/>
    </xf>
    <xf numFmtId="0" fontId="30" fillId="0" borderId="101" xfId="0" applyFont="1" applyBorder="1" applyAlignment="1">
      <alignment horizontal="center" vertical="center"/>
    </xf>
    <xf numFmtId="0" fontId="30" fillId="0" borderId="48" xfId="0" applyFont="1" applyBorder="1" applyAlignment="1">
      <alignment horizontal="center" vertical="center"/>
    </xf>
    <xf numFmtId="0" fontId="14" fillId="0" borderId="22" xfId="0" applyFont="1" applyBorder="1" applyAlignment="1">
      <alignment horizontal="center"/>
    </xf>
    <xf numFmtId="0" fontId="28" fillId="0" borderId="1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34" xfId="0" applyFont="1" applyBorder="1" applyAlignment="1">
      <alignment vertical="center"/>
    </xf>
    <xf numFmtId="0" fontId="28" fillId="0" borderId="49" xfId="0" applyFont="1" applyBorder="1" applyAlignment="1">
      <alignment vertical="center"/>
    </xf>
    <xf numFmtId="0" fontId="32" fillId="0" borderId="78" xfId="0" applyFont="1" applyBorder="1" applyAlignment="1">
      <alignment horizontal="center" vertical="center"/>
    </xf>
    <xf numFmtId="0" fontId="32" fillId="0" borderId="48" xfId="0" applyFont="1" applyBorder="1" applyAlignment="1">
      <alignment horizontal="center" vertical="center"/>
    </xf>
    <xf numFmtId="0" fontId="29" fillId="0" borderId="28" xfId="0" applyFont="1" applyBorder="1" applyAlignment="1">
      <alignment horizontal="center" vertical="top"/>
    </xf>
    <xf numFmtId="0" fontId="3" fillId="0" borderId="0" xfId="0" applyFont="1" applyAlignment="1">
      <alignment horizontal="center" vertical="center"/>
    </xf>
    <xf numFmtId="0" fontId="14" fillId="5" borderId="12" xfId="0" applyFont="1" applyFill="1" applyBorder="1" applyAlignment="1">
      <alignment horizontal="center" vertical="center" wrapText="1"/>
    </xf>
    <xf numFmtId="0" fontId="14" fillId="5" borderId="73" xfId="0" applyFont="1" applyFill="1" applyBorder="1" applyAlignment="1">
      <alignment horizontal="center" vertical="center" wrapText="1"/>
    </xf>
    <xf numFmtId="0" fontId="14" fillId="0" borderId="24" xfId="0" applyFont="1" applyBorder="1" applyAlignment="1">
      <alignment horizontal="center" vertical="center"/>
    </xf>
    <xf numFmtId="0" fontId="31" fillId="0" borderId="106" xfId="0" applyFont="1" applyBorder="1" applyAlignment="1">
      <alignment horizontal="center" vertical="center"/>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180" fontId="15" fillId="0" borderId="31" xfId="0" applyNumberFormat="1" applyFont="1" applyBorder="1" applyAlignment="1">
      <alignment horizontal="center" vertical="center"/>
    </xf>
    <xf numFmtId="180" fontId="15" fillId="0" borderId="38" xfId="0" applyNumberFormat="1" applyFont="1" applyBorder="1" applyAlignment="1">
      <alignment horizontal="center" vertical="center"/>
    </xf>
    <xf numFmtId="177" fontId="30" fillId="0" borderId="51" xfId="0" applyNumberFormat="1" applyFont="1" applyBorder="1" applyAlignment="1" applyProtection="1">
      <alignment horizontal="center" vertical="center"/>
      <protection locked="0"/>
    </xf>
    <xf numFmtId="177" fontId="30" fillId="0" borderId="109" xfId="0" applyNumberFormat="1" applyFont="1" applyBorder="1" applyAlignment="1" applyProtection="1">
      <alignment horizontal="center" vertical="center"/>
      <protection locked="0"/>
    </xf>
    <xf numFmtId="0" fontId="3" fillId="0" borderId="0" xfId="0" applyFont="1" applyAlignment="1">
      <alignment horizontal="left" vertical="center" wrapText="1"/>
    </xf>
    <xf numFmtId="179" fontId="24" fillId="0" borderId="0" xfId="0" applyNumberFormat="1" applyFont="1" applyAlignment="1" applyProtection="1">
      <alignment horizontal="center" vertical="center"/>
      <protection locked="0"/>
    </xf>
    <xf numFmtId="0" fontId="0" fillId="5" borderId="4" xfId="0" applyFill="1" applyBorder="1" applyAlignment="1">
      <alignment horizontal="center" vertical="center" wrapText="1"/>
    </xf>
    <xf numFmtId="0" fontId="0" fillId="0" borderId="3" xfId="0" applyBorder="1" applyAlignment="1">
      <alignment horizontal="center" vertical="center"/>
    </xf>
    <xf numFmtId="0" fontId="10" fillId="0" borderId="24" xfId="0" applyFont="1" applyBorder="1" applyAlignment="1">
      <alignment horizontal="center" vertical="center" wrapText="1"/>
    </xf>
    <xf numFmtId="0" fontId="10" fillId="0" borderId="75" xfId="0" applyFont="1" applyBorder="1" applyAlignment="1">
      <alignment horizontal="center" vertical="center" wrapText="1"/>
    </xf>
    <xf numFmtId="0" fontId="9" fillId="0" borderId="18" xfId="0" applyFont="1" applyBorder="1" applyAlignment="1">
      <alignment horizontal="center" vertical="center" wrapText="1"/>
    </xf>
    <xf numFmtId="0" fontId="14" fillId="0" borderId="53"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72"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1" xfId="0" applyFont="1" applyBorder="1" applyAlignment="1" applyProtection="1">
      <alignment horizontal="center" vertical="center"/>
      <protection locked="0"/>
    </xf>
    <xf numFmtId="0" fontId="7" fillId="0" borderId="42" xfId="0" applyFont="1" applyBorder="1" applyAlignment="1">
      <alignment horizontal="center" vertical="center" shrinkToFit="1"/>
    </xf>
    <xf numFmtId="0" fontId="7" fillId="0" borderId="44" xfId="0" applyFont="1" applyBorder="1" applyAlignment="1">
      <alignment horizontal="center" vertical="center" shrinkToFit="1"/>
    </xf>
    <xf numFmtId="183" fontId="7" fillId="0" borderId="81" xfId="0" applyNumberFormat="1" applyFont="1" applyBorder="1" applyAlignment="1" applyProtection="1">
      <alignment horizontal="center" vertical="center"/>
      <protection locked="0"/>
    </xf>
    <xf numFmtId="183" fontId="7" fillId="0" borderId="82" xfId="0" applyNumberFormat="1" applyFont="1" applyBorder="1" applyAlignment="1" applyProtection="1">
      <alignment horizontal="center" vertical="center"/>
      <protection locked="0"/>
    </xf>
    <xf numFmtId="177" fontId="0" fillId="0" borderId="31" xfId="0" applyNumberFormat="1" applyBorder="1" applyAlignment="1" applyProtection="1">
      <alignment horizontal="center" vertical="center"/>
      <protection locked="0"/>
    </xf>
    <xf numFmtId="177" fontId="0" fillId="0" borderId="120" xfId="0" applyNumberFormat="1" applyBorder="1" applyAlignment="1" applyProtection="1">
      <alignment horizontal="center" vertical="center"/>
      <protection locked="0"/>
    </xf>
    <xf numFmtId="177" fontId="0" fillId="0" borderId="51" xfId="0" applyNumberFormat="1" applyBorder="1" applyAlignment="1" applyProtection="1">
      <alignment horizontal="center" vertical="center"/>
      <protection locked="0"/>
    </xf>
    <xf numFmtId="177" fontId="0" fillId="0" borderId="38" xfId="0" applyNumberFormat="1" applyBorder="1" applyAlignment="1" applyProtection="1">
      <alignment horizontal="center" vertical="center"/>
      <protection locked="0"/>
    </xf>
    <xf numFmtId="177" fontId="0" fillId="0" borderId="39" xfId="0" applyNumberFormat="1" applyBorder="1" applyAlignment="1" applyProtection="1">
      <alignment horizontal="center" vertical="center"/>
      <protection locked="0"/>
    </xf>
    <xf numFmtId="177" fontId="0" fillId="0" borderId="109" xfId="0" applyNumberFormat="1" applyBorder="1" applyAlignment="1" applyProtection="1">
      <alignment horizontal="center" vertical="center"/>
      <protection locked="0"/>
    </xf>
    <xf numFmtId="0" fontId="4" fillId="0" borderId="78" xfId="0" applyFont="1" applyBorder="1" applyAlignment="1" applyProtection="1">
      <alignment horizontal="center" vertical="center"/>
      <protection locked="0"/>
    </xf>
    <xf numFmtId="0" fontId="4" fillId="0" borderId="101"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6" fillId="0" borderId="78"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0" fillId="0" borderId="25" xfId="0" applyBorder="1" applyAlignment="1">
      <alignment horizontal="left" vertical="top"/>
    </xf>
    <xf numFmtId="0" fontId="0" fillId="0" borderId="2" xfId="0" applyBorder="1" applyAlignment="1">
      <alignment horizontal="left" vertical="top"/>
    </xf>
    <xf numFmtId="0" fontId="8" fillId="0" borderId="45"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7" fillId="12" borderId="32" xfId="0" applyFont="1" applyFill="1" applyBorder="1" applyAlignment="1">
      <alignment horizontal="center" vertical="center"/>
    </xf>
    <xf numFmtId="0" fontId="7" fillId="12" borderId="49" xfId="0" applyFont="1" applyFill="1" applyBorder="1" applyAlignment="1">
      <alignment horizontal="center" vertical="center"/>
    </xf>
    <xf numFmtId="14" fontId="4" fillId="0" borderId="11" xfId="0" applyNumberFormat="1" applyFont="1" applyBorder="1" applyAlignment="1" applyProtection="1">
      <alignment horizontal="center" vertical="center" shrinkToFit="1"/>
      <protection locked="0"/>
    </xf>
    <xf numFmtId="14" fontId="4" fillId="0" borderId="5" xfId="0" applyNumberFormat="1" applyFont="1" applyBorder="1" applyAlignment="1" applyProtection="1">
      <alignment horizontal="center" vertical="center" shrinkToFit="1"/>
      <protection locked="0"/>
    </xf>
    <xf numFmtId="0" fontId="10"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29"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74" xfId="0" applyFont="1" applyBorder="1" applyAlignment="1">
      <alignment horizontal="center" vertical="center" wrapText="1"/>
    </xf>
    <xf numFmtId="177" fontId="4" fillId="0" borderId="34" xfId="0" applyNumberFormat="1" applyFont="1" applyBorder="1" applyAlignment="1" applyProtection="1">
      <alignment horizontal="center" vertical="center" shrinkToFit="1"/>
      <protection locked="0"/>
    </xf>
    <xf numFmtId="49" fontId="4" fillId="0" borderId="34" xfId="0" applyNumberFormat="1" applyFont="1" applyBorder="1" applyAlignment="1" applyProtection="1">
      <alignment horizontal="center" vertical="center" shrinkToFit="1"/>
      <protection locked="0"/>
    </xf>
    <xf numFmtId="49" fontId="4" fillId="0" borderId="49" xfId="0" applyNumberFormat="1" applyFont="1" applyBorder="1" applyAlignment="1" applyProtection="1">
      <alignment horizontal="center" vertical="center" shrinkToFit="1"/>
      <protection locked="0"/>
    </xf>
    <xf numFmtId="0" fontId="7" fillId="12" borderId="65" xfId="0" applyFont="1" applyFill="1" applyBorder="1" applyAlignment="1">
      <alignment horizontal="center" vertical="center"/>
    </xf>
    <xf numFmtId="0" fontId="7" fillId="12" borderId="99" xfId="0" applyFont="1" applyFill="1" applyBorder="1" applyAlignment="1">
      <alignment horizontal="center" vertical="center"/>
    </xf>
    <xf numFmtId="49" fontId="4" fillId="0" borderId="2" xfId="0" applyNumberFormat="1" applyFont="1" applyBorder="1" applyAlignment="1" applyProtection="1">
      <alignment horizontal="center" vertical="center" shrinkToFit="1"/>
      <protection locked="0"/>
    </xf>
    <xf numFmtId="49" fontId="4" fillId="0" borderId="77"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0" fontId="7" fillId="12" borderId="11" xfId="0" applyFont="1" applyFill="1" applyBorder="1" applyAlignment="1">
      <alignment horizontal="center" vertical="center"/>
    </xf>
    <xf numFmtId="0" fontId="7" fillId="12" borderId="77" xfId="0" applyFont="1" applyFill="1" applyBorder="1" applyAlignment="1">
      <alignment horizontal="center" vertical="center"/>
    </xf>
    <xf numFmtId="14" fontId="4" fillId="0" borderId="65" xfId="0" applyNumberFormat="1" applyFont="1" applyBorder="1" applyAlignment="1" applyProtection="1">
      <alignment horizontal="center" vertical="center" shrinkToFit="1"/>
      <protection locked="0"/>
    </xf>
    <xf numFmtId="14" fontId="4" fillId="0" borderId="76"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49" fontId="4" fillId="0" borderId="97" xfId="0" applyNumberFormat="1" applyFont="1" applyBorder="1" applyAlignment="1" applyProtection="1">
      <alignment horizontal="center" vertical="center" shrinkToFit="1"/>
      <protection locked="0"/>
    </xf>
    <xf numFmtId="49" fontId="4" fillId="0" borderId="123" xfId="0" applyNumberFormat="1" applyFont="1" applyBorder="1" applyAlignment="1" applyProtection="1">
      <alignment horizontal="center" vertical="center" shrinkToFit="1"/>
      <protection locked="0"/>
    </xf>
    <xf numFmtId="49" fontId="4" fillId="0" borderId="87" xfId="0" applyNumberFormat="1" applyFont="1" applyBorder="1" applyAlignment="1" applyProtection="1">
      <alignment horizontal="center" vertical="center" shrinkToFit="1"/>
      <protection locked="0"/>
    </xf>
    <xf numFmtId="0" fontId="9" fillId="0" borderId="0" xfId="0" applyFont="1" applyAlignment="1">
      <alignment horizontal="right" vertical="center"/>
    </xf>
    <xf numFmtId="0" fontId="0" fillId="0" borderId="75" xfId="0" applyBorder="1" applyAlignment="1">
      <alignment horizontal="center" vertical="center" wrapText="1"/>
    </xf>
    <xf numFmtId="0" fontId="0" fillId="0" borderId="76" xfId="0" applyBorder="1" applyAlignment="1">
      <alignment horizontal="center" vertical="center" wrapText="1"/>
    </xf>
    <xf numFmtId="49" fontId="9" fillId="0" borderId="28" xfId="0" applyNumberFormat="1" applyFont="1" applyBorder="1" applyAlignment="1" applyProtection="1">
      <alignment horizontal="left" vertical="center"/>
      <protection locked="0"/>
    </xf>
    <xf numFmtId="0" fontId="9" fillId="38" borderId="12" xfId="0" applyFont="1" applyFill="1" applyBorder="1" applyAlignment="1">
      <alignment horizontal="center" vertical="center" wrapText="1"/>
    </xf>
    <xf numFmtId="0" fontId="9" fillId="38" borderId="65" xfId="0" applyFont="1" applyFill="1" applyBorder="1" applyAlignment="1">
      <alignment horizontal="center" vertical="center" wrapText="1"/>
    </xf>
    <xf numFmtId="0" fontId="7" fillId="38" borderId="38" xfId="0" applyFont="1" applyFill="1" applyBorder="1" applyAlignment="1">
      <alignment horizontal="center" vertical="center"/>
    </xf>
    <xf numFmtId="0" fontId="7" fillId="38" borderId="39" xfId="0" applyFont="1" applyFill="1" applyBorder="1" applyAlignment="1">
      <alignment horizontal="center" vertical="center"/>
    </xf>
    <xf numFmtId="38" fontId="7" fillId="38" borderId="31" xfId="54" applyFont="1" applyFill="1" applyBorder="1" applyAlignment="1">
      <alignment horizontal="center" vertical="center"/>
    </xf>
    <xf numFmtId="38" fontId="7" fillId="38" borderId="120" xfId="54" applyFont="1" applyFill="1" applyBorder="1" applyAlignment="1">
      <alignment horizontal="center" vertical="center"/>
    </xf>
    <xf numFmtId="182" fontId="4" fillId="0" borderId="39" xfId="0" applyNumberFormat="1" applyFont="1" applyBorder="1" applyAlignment="1">
      <alignment horizontal="center" vertical="center"/>
    </xf>
    <xf numFmtId="182" fontId="4" fillId="0" borderId="40" xfId="0" applyNumberFormat="1" applyFont="1" applyBorder="1" applyAlignment="1">
      <alignment horizontal="center" vertical="center"/>
    </xf>
    <xf numFmtId="38" fontId="4" fillId="0" borderId="120" xfId="54" applyFont="1" applyBorder="1" applyAlignment="1">
      <alignment horizontal="right" vertical="center"/>
    </xf>
    <xf numFmtId="38" fontId="4" fillId="0" borderId="32" xfId="54" applyFont="1" applyBorder="1" applyAlignment="1">
      <alignment horizontal="right" vertical="center"/>
    </xf>
    <xf numFmtId="38" fontId="4" fillId="0" borderId="43" xfId="54" applyFont="1" applyBorder="1" applyAlignment="1">
      <alignment horizontal="left" vertical="center"/>
    </xf>
    <xf numFmtId="38" fontId="4" fillId="0" borderId="120" xfId="54" applyFont="1" applyBorder="1" applyAlignment="1">
      <alignment horizontal="left" vertical="center"/>
    </xf>
    <xf numFmtId="38" fontId="4" fillId="0" borderId="51" xfId="54" applyFont="1" applyBorder="1" applyAlignment="1">
      <alignment horizontal="left" vertical="center"/>
    </xf>
    <xf numFmtId="0" fontId="9" fillId="0" borderId="42" xfId="0" applyFont="1" applyBorder="1" applyAlignment="1">
      <alignment horizontal="center" vertical="center"/>
    </xf>
    <xf numFmtId="0" fontId="9" fillId="0" borderId="50" xfId="0" applyFont="1" applyBorder="1" applyAlignment="1">
      <alignment horizontal="center" vertical="center"/>
    </xf>
    <xf numFmtId="0" fontId="5" fillId="0" borderId="106" xfId="0" applyFont="1" applyBorder="1" applyAlignment="1" applyProtection="1">
      <alignment horizontal="center" vertical="center"/>
      <protection locked="0"/>
    </xf>
    <xf numFmtId="0" fontId="5" fillId="0" borderId="107" xfId="0" applyFont="1" applyBorder="1" applyAlignment="1" applyProtection="1">
      <alignment horizontal="center" vertical="center"/>
      <protection locked="0"/>
    </xf>
    <xf numFmtId="184" fontId="5" fillId="0" borderId="107" xfId="0" applyNumberFormat="1" applyFont="1" applyBorder="1" applyAlignment="1" applyProtection="1">
      <alignment horizontal="center" vertical="center"/>
      <protection locked="0"/>
    </xf>
    <xf numFmtId="184" fontId="5" fillId="0" borderId="108" xfId="0" applyNumberFormat="1" applyFont="1" applyBorder="1" applyAlignment="1" applyProtection="1">
      <alignment horizontal="center" vertical="center"/>
      <protection locked="0"/>
    </xf>
    <xf numFmtId="0" fontId="9" fillId="0" borderId="94" xfId="0" applyFont="1" applyBorder="1" applyAlignment="1" applyProtection="1">
      <alignment horizontal="center" vertical="center" shrinkToFit="1"/>
      <protection locked="0"/>
    </xf>
    <xf numFmtId="0" fontId="9" fillId="0" borderId="95" xfId="0" applyFont="1" applyBorder="1" applyAlignment="1" applyProtection="1">
      <alignment horizontal="center" vertical="center" shrinkToFit="1"/>
      <protection locked="0"/>
    </xf>
    <xf numFmtId="0" fontId="9" fillId="0" borderId="96" xfId="0" applyFont="1" applyBorder="1" applyAlignment="1" applyProtection="1">
      <alignment horizontal="center" vertical="center" shrinkToFit="1"/>
      <protection locked="0"/>
    </xf>
    <xf numFmtId="49" fontId="9" fillId="0" borderId="29"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49" fontId="0" fillId="0" borderId="53" xfId="0" applyNumberFormat="1" applyBorder="1" applyAlignment="1" applyProtection="1">
      <alignment horizontal="left" vertical="center"/>
      <protection locked="0"/>
    </xf>
    <xf numFmtId="49" fontId="0" fillId="0" borderId="28" xfId="0" applyNumberFormat="1" applyBorder="1" applyAlignment="1" applyProtection="1">
      <alignment horizontal="left" vertical="center"/>
      <protection locked="0"/>
    </xf>
    <xf numFmtId="49" fontId="0" fillId="0" borderId="72" xfId="0" applyNumberFormat="1" applyBorder="1" applyAlignment="1" applyProtection="1">
      <alignment horizontal="left" vertical="center"/>
      <protection locked="0"/>
    </xf>
    <xf numFmtId="0" fontId="7" fillId="12" borderId="40" xfId="0" applyFont="1" applyFill="1" applyBorder="1" applyAlignment="1">
      <alignment horizontal="center" vertical="center"/>
    </xf>
    <xf numFmtId="0" fontId="7" fillId="12" borderId="50" xfId="0" applyFont="1" applyFill="1" applyBorder="1" applyAlignment="1">
      <alignment horizontal="center" vertical="center"/>
    </xf>
    <xf numFmtId="14" fontId="4" fillId="0" borderId="40" xfId="0" applyNumberFormat="1" applyFont="1" applyBorder="1" applyAlignment="1" applyProtection="1">
      <alignment horizontal="center" vertical="center" shrinkToFit="1"/>
      <protection locked="0"/>
    </xf>
    <xf numFmtId="14" fontId="4" fillId="0" borderId="44" xfId="0" applyNumberFormat="1" applyFont="1" applyBorder="1" applyAlignment="1" applyProtection="1">
      <alignment horizontal="center" vertical="center" shrinkToFit="1"/>
      <protection locked="0"/>
    </xf>
    <xf numFmtId="49" fontId="4" fillId="0" borderId="42" xfId="0" applyNumberFormat="1" applyFont="1" applyBorder="1" applyAlignment="1" applyProtection="1">
      <alignment horizontal="center" vertical="center" shrinkToFit="1"/>
      <protection locked="0"/>
    </xf>
    <xf numFmtId="49" fontId="4" fillId="0" borderId="50" xfId="0" applyNumberFormat="1" applyFont="1" applyBorder="1" applyAlignment="1" applyProtection="1">
      <alignment horizontal="center" vertical="center" shrinkToFit="1"/>
      <protection locked="0"/>
    </xf>
    <xf numFmtId="177" fontId="4" fillId="0" borderId="42" xfId="0" applyNumberFormat="1" applyFont="1" applyBorder="1" applyAlignment="1" applyProtection="1">
      <alignment horizontal="center" vertical="center" shrinkToFit="1"/>
      <protection locked="0"/>
    </xf>
    <xf numFmtId="0" fontId="5" fillId="0" borderId="0" xfId="0" applyFont="1" applyAlignment="1" applyProtection="1">
      <alignment horizontal="center" vertical="center"/>
      <protection locked="0"/>
    </xf>
    <xf numFmtId="0" fontId="7" fillId="13" borderId="65" xfId="0" applyFont="1" applyFill="1" applyBorder="1" applyAlignment="1">
      <alignment horizontal="center" vertical="center"/>
    </xf>
    <xf numFmtId="0" fontId="7" fillId="13" borderId="99" xfId="0" applyFont="1" applyFill="1" applyBorder="1" applyAlignment="1">
      <alignment horizontal="center" vertical="center"/>
    </xf>
    <xf numFmtId="0" fontId="6" fillId="0" borderId="0" xfId="0" applyFont="1" applyAlignment="1" applyProtection="1">
      <alignment horizontal="center" vertical="center"/>
      <protection locked="0"/>
    </xf>
    <xf numFmtId="0" fontId="11" fillId="0" borderId="0" xfId="0" applyFont="1" applyAlignment="1">
      <alignment horizontal="center" vertical="top"/>
    </xf>
    <xf numFmtId="0" fontId="7" fillId="0" borderId="81"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0" fillId="0" borderId="25" xfId="0" applyBorder="1" applyAlignment="1">
      <alignment horizontal="left" wrapText="1"/>
    </xf>
    <xf numFmtId="0" fontId="0" fillId="0" borderId="25" xfId="0" applyBorder="1" applyAlignment="1">
      <alignment horizontal="left"/>
    </xf>
    <xf numFmtId="0" fontId="31" fillId="0" borderId="106" xfId="0" applyFont="1" applyBorder="1" applyAlignment="1" applyProtection="1">
      <alignment horizontal="center" vertical="center"/>
      <protection locked="0"/>
    </xf>
    <xf numFmtId="0" fontId="31" fillId="0" borderId="107" xfId="0" applyFont="1" applyBorder="1" applyAlignment="1" applyProtection="1">
      <alignment horizontal="center" vertical="center"/>
      <protection locked="0"/>
    </xf>
    <xf numFmtId="0" fontId="31" fillId="0" borderId="108" xfId="0" applyFont="1" applyBorder="1" applyAlignment="1" applyProtection="1">
      <alignment horizontal="center" vertical="center"/>
      <protection locked="0"/>
    </xf>
    <xf numFmtId="180" fontId="15" fillId="0" borderId="31" xfId="0" applyNumberFormat="1" applyFont="1" applyBorder="1" applyAlignment="1" applyProtection="1">
      <alignment horizontal="center" vertical="center"/>
      <protection locked="0"/>
    </xf>
    <xf numFmtId="180" fontId="15" fillId="0" borderId="38" xfId="0" applyNumberFormat="1" applyFont="1" applyBorder="1" applyAlignment="1" applyProtection="1">
      <alignment horizontal="center" vertical="center"/>
      <protection locked="0"/>
    </xf>
    <xf numFmtId="0" fontId="30" fillId="0" borderId="78" xfId="0" applyFont="1" applyBorder="1" applyAlignment="1" applyProtection="1">
      <alignment horizontal="center" vertical="center"/>
      <protection locked="0"/>
    </xf>
    <xf numFmtId="0" fontId="30" fillId="0" borderId="101" xfId="0" applyFont="1" applyBorder="1" applyAlignment="1" applyProtection="1">
      <alignment horizontal="center" vertical="center"/>
      <protection locked="0"/>
    </xf>
    <xf numFmtId="0" fontId="30" fillId="0" borderId="48" xfId="0" applyFont="1" applyBorder="1" applyAlignment="1" applyProtection="1">
      <alignment horizontal="center" vertical="center"/>
      <protection locked="0"/>
    </xf>
    <xf numFmtId="182" fontId="5" fillId="0" borderId="78" xfId="0" applyNumberFormat="1" applyFont="1" applyBorder="1" applyAlignment="1" applyProtection="1">
      <alignment horizontal="center" vertical="center"/>
      <protection locked="0"/>
    </xf>
    <xf numFmtId="182" fontId="5" fillId="0" borderId="101" xfId="0" applyNumberFormat="1" applyFont="1" applyBorder="1" applyAlignment="1" applyProtection="1">
      <alignment horizontal="center" vertical="center"/>
      <protection locked="0"/>
    </xf>
    <xf numFmtId="182" fontId="5" fillId="0" borderId="48" xfId="0" applyNumberFormat="1" applyFont="1" applyBorder="1" applyAlignment="1" applyProtection="1">
      <alignment horizontal="center" vertical="center"/>
      <protection locked="0"/>
    </xf>
    <xf numFmtId="0" fontId="28" fillId="0" borderId="28" xfId="0" applyFont="1" applyBorder="1" applyAlignment="1">
      <alignment horizontal="center" vertical="top"/>
    </xf>
    <xf numFmtId="0" fontId="32" fillId="0" borderId="48" xfId="0" applyFont="1" applyBorder="1" applyAlignment="1" applyProtection="1">
      <alignment horizontal="center" vertical="center"/>
      <protection locked="0"/>
    </xf>
    <xf numFmtId="0" fontId="14" fillId="0" borderId="120" xfId="0" applyFont="1" applyBorder="1" applyAlignment="1">
      <alignment horizontal="center" vertical="center"/>
    </xf>
    <xf numFmtId="0" fontId="14" fillId="0" borderId="18" xfId="0" applyFont="1" applyBorder="1" applyAlignment="1">
      <alignment horizontal="center" vertical="center"/>
    </xf>
    <xf numFmtId="0" fontId="14" fillId="0" borderId="122" xfId="0" applyFont="1" applyBorder="1" applyAlignment="1">
      <alignment horizontal="center" vertical="center"/>
    </xf>
    <xf numFmtId="0" fontId="14" fillId="0" borderId="31" xfId="0" applyFont="1" applyBorder="1" applyAlignment="1">
      <alignment horizontal="center" vertical="center"/>
    </xf>
    <xf numFmtId="0" fontId="14" fillId="0" borderId="35" xfId="0" applyFont="1" applyBorder="1" applyAlignment="1">
      <alignment horizontal="center" vertical="center"/>
    </xf>
    <xf numFmtId="0" fontId="14" fillId="0" borderId="130" xfId="0" applyFont="1" applyBorder="1" applyAlignment="1">
      <alignment horizontal="center" vertical="center"/>
    </xf>
    <xf numFmtId="0" fontId="14" fillId="0" borderId="34" xfId="0" applyFont="1" applyBorder="1" applyAlignment="1">
      <alignment horizontal="center" vertical="center"/>
    </xf>
    <xf numFmtId="0" fontId="14" fillId="0" borderId="49" xfId="0" applyFont="1" applyBorder="1" applyAlignment="1">
      <alignment horizontal="center" vertical="center"/>
    </xf>
    <xf numFmtId="0" fontId="14" fillId="0" borderId="2" xfId="0" applyFont="1" applyBorder="1" applyAlignment="1">
      <alignment horizontal="center" vertical="center"/>
    </xf>
    <xf numFmtId="0" fontId="14" fillId="0" borderId="77" xfId="0" applyFont="1" applyBorder="1" applyAlignment="1">
      <alignment horizontal="center" vertical="center"/>
    </xf>
    <xf numFmtId="0" fontId="14" fillId="0" borderId="123" xfId="0" applyFont="1" applyBorder="1" applyAlignment="1">
      <alignment horizontal="center" vertical="center"/>
    </xf>
    <xf numFmtId="0" fontId="14" fillId="0" borderId="87" xfId="0" applyFont="1" applyBorder="1" applyAlignment="1">
      <alignment horizontal="center" vertical="center"/>
    </xf>
    <xf numFmtId="0" fontId="14" fillId="0" borderId="144" xfId="0" applyFont="1" applyBorder="1" applyAlignment="1">
      <alignment horizontal="center" vertical="center"/>
    </xf>
    <xf numFmtId="0" fontId="14" fillId="0" borderId="145" xfId="0" applyFont="1" applyBorder="1" applyAlignment="1">
      <alignment horizontal="center" vertical="center"/>
    </xf>
    <xf numFmtId="0" fontId="14" fillId="0" borderId="17" xfId="0" applyFont="1" applyBorder="1" applyAlignment="1">
      <alignment horizontal="center" vertical="center"/>
    </xf>
    <xf numFmtId="0" fontId="14" fillId="0" borderId="19" xfId="0" applyFont="1" applyBorder="1" applyAlignment="1">
      <alignment horizontal="center" vertical="center"/>
    </xf>
    <xf numFmtId="14" fontId="14" fillId="0" borderId="144" xfId="0" applyNumberFormat="1" applyFont="1" applyBorder="1" applyAlignment="1">
      <alignment horizontal="center" vertical="center"/>
    </xf>
    <xf numFmtId="14" fontId="14" fillId="0" borderId="120" xfId="0" applyNumberFormat="1" applyFont="1" applyBorder="1" applyAlignment="1">
      <alignment horizontal="center" vertical="center"/>
    </xf>
    <xf numFmtId="14" fontId="14" fillId="0" borderId="145" xfId="0" applyNumberFormat="1" applyFont="1" applyBorder="1" applyAlignment="1">
      <alignment horizontal="center" vertical="center"/>
    </xf>
    <xf numFmtId="0" fontId="14" fillId="0" borderId="32" xfId="0" applyFont="1" applyBorder="1" applyAlignment="1">
      <alignment horizontal="center" vertical="center"/>
    </xf>
    <xf numFmtId="0" fontId="14" fillId="0" borderId="11" xfId="0" applyFont="1" applyBorder="1" applyAlignment="1">
      <alignment horizontal="center" vertical="center"/>
    </xf>
    <xf numFmtId="0" fontId="14" fillId="0" borderId="86" xfId="0" applyFont="1" applyBorder="1" applyAlignment="1">
      <alignment horizontal="center" vertical="center"/>
    </xf>
    <xf numFmtId="49" fontId="14" fillId="0" borderId="44" xfId="0" applyNumberFormat="1" applyFont="1" applyBorder="1" applyAlignment="1">
      <alignment horizontal="center" vertical="center"/>
    </xf>
    <xf numFmtId="49" fontId="14" fillId="0" borderId="109" xfId="0" applyNumberFormat="1" applyFont="1" applyBorder="1" applyAlignment="1">
      <alignment horizontal="center" vertical="center"/>
    </xf>
    <xf numFmtId="49" fontId="14" fillId="0" borderId="5" xfId="0" applyNumberFormat="1" applyFont="1" applyBorder="1" applyAlignment="1">
      <alignment horizontal="center" vertical="center"/>
    </xf>
    <xf numFmtId="49" fontId="14" fillId="0" borderId="128" xfId="0" applyNumberFormat="1" applyFont="1" applyBorder="1" applyAlignment="1">
      <alignment horizontal="center" vertical="center"/>
    </xf>
    <xf numFmtId="49" fontId="14" fillId="0" borderId="76" xfId="0" applyNumberFormat="1" applyFont="1" applyBorder="1" applyAlignment="1">
      <alignment horizontal="center" vertical="center"/>
    </xf>
    <xf numFmtId="49" fontId="14" fillId="0" borderId="129" xfId="0" applyNumberFormat="1" applyFont="1" applyBorder="1" applyAlignment="1">
      <alignment horizontal="center" vertical="center"/>
    </xf>
    <xf numFmtId="0" fontId="14" fillId="0" borderId="51" xfId="0" applyFont="1" applyBorder="1" applyAlignment="1">
      <alignment horizontal="center" vertical="center"/>
    </xf>
    <xf numFmtId="0" fontId="14" fillId="0" borderId="45" xfId="0" applyFont="1" applyBorder="1" applyAlignment="1">
      <alignment horizontal="center" vertical="center"/>
    </xf>
    <xf numFmtId="0" fontId="14" fillId="0" borderId="148" xfId="0" applyFont="1" applyBorder="1" applyAlignment="1">
      <alignment horizontal="center" vertical="center"/>
    </xf>
    <xf numFmtId="0" fontId="14" fillId="0" borderId="131" xfId="0" applyFont="1" applyBorder="1" applyAlignment="1">
      <alignment horizontal="center" vertical="center"/>
    </xf>
    <xf numFmtId="49" fontId="14" fillId="0" borderId="143" xfId="0" applyNumberFormat="1" applyFont="1" applyBorder="1" applyAlignment="1">
      <alignment horizontal="center" vertical="center"/>
    </xf>
    <xf numFmtId="49" fontId="14" fillId="0" borderId="77" xfId="0" applyNumberFormat="1" applyFont="1" applyBorder="1" applyAlignment="1">
      <alignment horizontal="center" vertical="center"/>
    </xf>
    <xf numFmtId="0" fontId="41" fillId="0" borderId="31" xfId="0" applyFont="1" applyBorder="1" applyAlignment="1">
      <alignment horizontal="center" vertical="center"/>
    </xf>
    <xf numFmtId="0" fontId="41" fillId="0" borderId="132" xfId="0" applyFont="1" applyBorder="1" applyAlignment="1">
      <alignment horizontal="center" vertical="center"/>
    </xf>
    <xf numFmtId="0" fontId="41" fillId="0" borderId="130" xfId="0" applyFont="1" applyBorder="1" applyAlignment="1">
      <alignment horizontal="center" vertical="center"/>
    </xf>
    <xf numFmtId="0" fontId="24" fillId="0" borderId="0" xfId="0" applyFont="1" applyAlignment="1">
      <alignment horizontal="center" vertical="center"/>
    </xf>
    <xf numFmtId="49" fontId="14" fillId="0" borderId="150" xfId="0" applyNumberFormat="1" applyFont="1" applyBorder="1" applyAlignment="1">
      <alignment horizontal="center" vertical="center"/>
    </xf>
    <xf numFmtId="49" fontId="14" fillId="0" borderId="50" xfId="0" applyNumberFormat="1" applyFont="1" applyBorder="1" applyAlignment="1">
      <alignment horizontal="center" vertical="center"/>
    </xf>
    <xf numFmtId="49" fontId="14" fillId="0" borderId="149" xfId="0" applyNumberFormat="1" applyFont="1" applyBorder="1" applyAlignment="1">
      <alignment horizontal="center" vertical="center"/>
    </xf>
    <xf numFmtId="49" fontId="14" fillId="0" borderId="97" xfId="0" applyNumberFormat="1" applyFont="1" applyBorder="1" applyAlignment="1">
      <alignment horizontal="center" vertical="center"/>
    </xf>
    <xf numFmtId="0" fontId="14" fillId="0" borderId="153" xfId="0" applyFont="1" applyBorder="1" applyAlignment="1">
      <alignment horizontal="center" vertical="center"/>
    </xf>
    <xf numFmtId="0" fontId="14" fillId="0" borderId="154" xfId="0" applyFont="1" applyBorder="1" applyAlignment="1">
      <alignment horizontal="center" vertical="center"/>
    </xf>
    <xf numFmtId="0" fontId="14" fillId="0" borderId="65" xfId="0" applyFont="1" applyBorder="1" applyAlignment="1">
      <alignment horizontal="center" vertical="center"/>
    </xf>
    <xf numFmtId="0" fontId="14" fillId="0" borderId="76" xfId="0" applyFont="1" applyBorder="1" applyAlignment="1">
      <alignment horizontal="center" vertical="center"/>
    </xf>
    <xf numFmtId="0" fontId="17" fillId="0" borderId="113" xfId="0" applyFont="1" applyBorder="1" applyAlignment="1">
      <alignment horizontal="center" vertical="center" textRotation="255"/>
    </xf>
    <xf numFmtId="0" fontId="17" fillId="7" borderId="67" xfId="0" applyFont="1" applyFill="1" applyBorder="1" applyAlignment="1">
      <alignment horizontal="center" vertical="center" textRotation="255"/>
    </xf>
    <xf numFmtId="0" fontId="17" fillId="8" borderId="67" xfId="0" applyFont="1" applyFill="1" applyBorder="1" applyAlignment="1">
      <alignment horizontal="center" vertical="center" textRotation="255"/>
    </xf>
    <xf numFmtId="0" fontId="17" fillId="9" borderId="67" xfId="0" applyFont="1" applyFill="1" applyBorder="1" applyAlignment="1">
      <alignment horizontal="center" vertical="center" textRotation="255"/>
    </xf>
    <xf numFmtId="0" fontId="17" fillId="6" borderId="67" xfId="0" applyFont="1" applyFill="1" applyBorder="1" applyAlignment="1">
      <alignment horizontal="center" vertical="center" textRotation="255"/>
    </xf>
    <xf numFmtId="0" fontId="17" fillId="3" borderId="114" xfId="0" applyFont="1" applyFill="1" applyBorder="1" applyAlignment="1">
      <alignment horizontal="center" vertical="center" textRotation="255"/>
    </xf>
    <xf numFmtId="0" fontId="17" fillId="3" borderId="115" xfId="0" applyFont="1" applyFill="1" applyBorder="1" applyAlignment="1">
      <alignment horizontal="center" vertical="center" textRotation="255"/>
    </xf>
    <xf numFmtId="0" fontId="17" fillId="3" borderId="116" xfId="0" applyFont="1" applyFill="1" applyBorder="1" applyAlignment="1">
      <alignment horizontal="center" vertical="center" textRotation="255"/>
    </xf>
    <xf numFmtId="0" fontId="17" fillId="8" borderId="114" xfId="0" applyFont="1" applyFill="1" applyBorder="1" applyAlignment="1">
      <alignment horizontal="center" vertical="center" textRotation="255"/>
    </xf>
    <xf numFmtId="0" fontId="17" fillId="8" borderId="115" xfId="0" applyFont="1" applyFill="1" applyBorder="1" applyAlignment="1">
      <alignment horizontal="center" vertical="center" textRotation="255"/>
    </xf>
    <xf numFmtId="0" fontId="17" fillId="8" borderId="116" xfId="0" applyFont="1" applyFill="1" applyBorder="1" applyAlignment="1">
      <alignment horizontal="center" vertical="center" textRotation="255"/>
    </xf>
    <xf numFmtId="0" fontId="17" fillId="10" borderId="67" xfId="0" applyFont="1" applyFill="1" applyBorder="1" applyAlignment="1">
      <alignment horizontal="center" vertical="center" textRotation="255"/>
    </xf>
    <xf numFmtId="0" fontId="17" fillId="11" borderId="67" xfId="0" applyFont="1" applyFill="1" applyBorder="1" applyAlignment="1">
      <alignment horizontal="center" vertical="center" textRotation="255"/>
    </xf>
    <xf numFmtId="0" fontId="17" fillId="3" borderId="67" xfId="0" applyFont="1" applyFill="1" applyBorder="1" applyAlignment="1">
      <alignment horizontal="center" vertical="center" textRotation="255"/>
    </xf>
    <xf numFmtId="0" fontId="0" fillId="0" borderId="0" xfId="0" applyAlignment="1">
      <alignment horizontal="center"/>
    </xf>
  </cellXfs>
  <cellStyles count="55">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Header1" xfId="1" xr:uid="{00000000-0005-0000-0000-000012000000}"/>
    <cellStyle name="Header2" xfId="2" xr:uid="{00000000-0005-0000-0000-000013000000}"/>
    <cellStyle name="アクセント 1 2" xfId="27" xr:uid="{00000000-0005-0000-0000-000014000000}"/>
    <cellStyle name="アクセント 2 2" xfId="28" xr:uid="{00000000-0005-0000-0000-000015000000}"/>
    <cellStyle name="アクセント 3 2" xfId="29" xr:uid="{00000000-0005-0000-0000-000016000000}"/>
    <cellStyle name="アクセント 4 2" xfId="30" xr:uid="{00000000-0005-0000-0000-000017000000}"/>
    <cellStyle name="アクセント 5 2" xfId="31" xr:uid="{00000000-0005-0000-0000-000018000000}"/>
    <cellStyle name="アクセント 6 2" xfId="32" xr:uid="{00000000-0005-0000-0000-000019000000}"/>
    <cellStyle name="タイトル 2" xfId="33" xr:uid="{00000000-0005-0000-0000-00001A000000}"/>
    <cellStyle name="チェック セル 2" xfId="34" xr:uid="{00000000-0005-0000-0000-00001B000000}"/>
    <cellStyle name="どちらでもない 2" xfId="35" xr:uid="{00000000-0005-0000-0000-00001C000000}"/>
    <cellStyle name="ハイパーリンク 2" xfId="3" xr:uid="{00000000-0005-0000-0000-00001D000000}"/>
    <cellStyle name="メモ 2" xfId="36" xr:uid="{00000000-0005-0000-0000-00001E000000}"/>
    <cellStyle name="リンク セル 2" xfId="37" xr:uid="{00000000-0005-0000-0000-00001F000000}"/>
    <cellStyle name="標準" xfId="0" builtinId="0"/>
    <cellStyle name="標準 2" xfId="4" xr:uid="{00000000-0005-0000-0000-00002E000000}"/>
    <cellStyle name="標準 2 2" xfId="49" xr:uid="{00000000-0005-0000-0000-00002F000000}"/>
    <cellStyle name="標準 3" xfId="5" xr:uid="{00000000-0005-0000-0000-000030000000}"/>
    <cellStyle name="標準 3 2" xfId="50" xr:uid="{00000000-0005-0000-0000-000031000000}"/>
    <cellStyle name="標準 4" xfId="51" xr:uid="{00000000-0005-0000-0000-000032000000}"/>
    <cellStyle name="標準 5" xfId="53" xr:uid="{00000000-0005-0000-0000-000033000000}"/>
    <cellStyle name="標準 6" xfId="8" xr:uid="{00000000-0005-0000-0000-000034000000}"/>
    <cellStyle name="出力 2" xfId="46" xr:uid="{00000000-0005-0000-0000-00002A000000}"/>
    <cellStyle name="悪い 2" xfId="38" xr:uid="{00000000-0005-0000-0000-000020000000}"/>
    <cellStyle name="桁区切り" xfId="54" builtinId="6"/>
    <cellStyle name="桁区切り 2" xfId="7" xr:uid="{00000000-0005-0000-0000-000024000000}"/>
    <cellStyle name="集計 2" xfId="45" xr:uid="{00000000-0005-0000-0000-000029000000}"/>
    <cellStyle name="計算 2" xfId="39" xr:uid="{00000000-0005-0000-0000-000021000000}"/>
    <cellStyle name="見出し 1 2" xfId="41" xr:uid="{00000000-0005-0000-0000-000025000000}"/>
    <cellStyle name="見出し 2 2" xfId="42" xr:uid="{00000000-0005-0000-0000-000026000000}"/>
    <cellStyle name="見出し 3 2" xfId="43" xr:uid="{00000000-0005-0000-0000-000027000000}"/>
    <cellStyle name="見出し 4 2" xfId="44" xr:uid="{00000000-0005-0000-0000-000028000000}"/>
    <cellStyle name="警告文 2" xfId="40" xr:uid="{00000000-0005-0000-0000-000022000000}"/>
    <cellStyle name="良い 2" xfId="52" xr:uid="{00000000-0005-0000-0000-000036000000}"/>
    <cellStyle name="入力 2" xfId="48" xr:uid="{00000000-0005-0000-0000-00002C000000}"/>
    <cellStyle name="説明文 2" xfId="47" xr:uid="{00000000-0005-0000-0000-00002B000000}"/>
    <cellStyle name="未定義" xfId="6" xr:uid="{00000000-0005-0000-0000-000035000000}"/>
  </cellStyles>
  <dxfs count="2">
    <dxf>
      <font>
        <color theme="0"/>
      </font>
      <fill>
        <patternFill>
          <bgColor rgb="FFFF0000"/>
        </patternFill>
      </fill>
      <border>
        <left style="thin">
          <color indexed="64"/>
        </left>
        <right style="thin">
          <color indexed="64"/>
        </right>
        <top style="thin">
          <color indexed="64"/>
        </top>
        <bottom style="thin">
          <color indexed="64"/>
        </bottom>
      </border>
    </dxf>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FFFF99"/>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2.75" x14ac:dyDescent="0.2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E408-5FAF-4ACF-89BE-EE4E8DF7D02D}">
  <dimension ref="A1:C4"/>
  <sheetViews>
    <sheetView workbookViewId="0">
      <selection activeCell="B4" sqref="B4"/>
    </sheetView>
  </sheetViews>
  <sheetFormatPr defaultRowHeight="12.75" x14ac:dyDescent="0.25"/>
  <cols>
    <col min="2" max="2" width="10.53125" bestFit="1" customWidth="1"/>
    <col min="4" max="4" width="10.53125" bestFit="1" customWidth="1"/>
  </cols>
  <sheetData>
    <row r="1" spans="1:3" x14ac:dyDescent="0.25">
      <c r="A1" t="s">
        <v>306</v>
      </c>
      <c r="B1" s="294">
        <v>2024</v>
      </c>
      <c r="C1" t="s">
        <v>306</v>
      </c>
    </row>
    <row r="2" spans="1:3" x14ac:dyDescent="0.25">
      <c r="A2" t="s">
        <v>307</v>
      </c>
      <c r="B2" s="294">
        <v>6</v>
      </c>
      <c r="C2" t="s">
        <v>314</v>
      </c>
    </row>
    <row r="3" spans="1:3" x14ac:dyDescent="0.25">
      <c r="A3" t="s">
        <v>312</v>
      </c>
      <c r="B3" s="295">
        <v>45732</v>
      </c>
      <c r="C3" t="str">
        <f>TEXT(設定!B3,"aaa")</f>
        <v>日</v>
      </c>
    </row>
    <row r="4" spans="1:3" x14ac:dyDescent="0.25">
      <c r="A4" t="s">
        <v>313</v>
      </c>
      <c r="B4" s="176">
        <f>B3-1</f>
        <v>45731</v>
      </c>
      <c r="C4" t="str">
        <f>TEXT(設定!B4,"aaa")</f>
        <v>土</v>
      </c>
    </row>
  </sheetData>
  <sheetProtection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E85"/>
  <sheetViews>
    <sheetView view="pageBreakPreview" zoomScaleNormal="100" workbookViewId="0">
      <selection sqref="A1:W1"/>
    </sheetView>
  </sheetViews>
  <sheetFormatPr defaultColWidth="9" defaultRowHeight="16.149999999999999" x14ac:dyDescent="0.25"/>
  <cols>
    <col min="1" max="1" width="8.46484375" style="3" customWidth="1"/>
    <col min="2" max="2" width="3.796875" style="11" bestFit="1" customWidth="1"/>
    <col min="3" max="3" width="6.19921875" style="11" customWidth="1"/>
    <col min="4" max="4" width="3.796875" style="11" customWidth="1"/>
    <col min="5" max="5" width="13.46484375" style="3" customWidth="1"/>
    <col min="6" max="6" width="10.46484375" style="3" customWidth="1"/>
    <col min="7" max="8" width="2.46484375" style="4" customWidth="1"/>
    <col min="9" max="9" width="1.46484375" style="4" customWidth="1"/>
    <col min="10" max="10" width="2.46484375" style="4" customWidth="1"/>
    <col min="11" max="11" width="1.46484375" style="4" customWidth="1"/>
    <col min="12" max="12" width="2.46484375" style="4" customWidth="1"/>
    <col min="13" max="14" width="3.1328125" style="4" customWidth="1"/>
    <col min="15" max="15" width="4" style="3" customWidth="1"/>
    <col min="16" max="16" width="5.796875" style="3" customWidth="1"/>
    <col min="17" max="17" width="3.1328125" style="3" customWidth="1"/>
    <col min="18" max="18" width="8.86328125" style="3" customWidth="1"/>
    <col min="19" max="19" width="9.46484375" style="3" customWidth="1"/>
    <col min="20" max="20" width="3.1328125" style="3" customWidth="1"/>
    <col min="21" max="21" width="6.46484375" style="3" customWidth="1"/>
    <col min="22" max="22" width="3.1328125" style="3" customWidth="1"/>
    <col min="23" max="23" width="6.46484375" style="3" customWidth="1"/>
    <col min="24" max="24" width="64.1328125" style="110" customWidth="1"/>
    <col min="25" max="25" width="7" style="3" bestFit="1" customWidth="1"/>
    <col min="26" max="26" width="9" style="3" bestFit="1" customWidth="1"/>
    <col min="27" max="27" width="7.1328125" style="3" bestFit="1" customWidth="1"/>
    <col min="28" max="28" width="9" style="3" bestFit="1" customWidth="1"/>
    <col min="29" max="29" width="7.1328125" style="3" bestFit="1" customWidth="1"/>
    <col min="30" max="30" width="6.19921875" style="3" bestFit="1" customWidth="1"/>
    <col min="31" max="31" width="9" style="110"/>
    <col min="32" max="16384" width="9" style="3"/>
  </cols>
  <sheetData>
    <row r="1" spans="1:31" s="1" customFormat="1" ht="30" customHeight="1" x14ac:dyDescent="0.25">
      <c r="A1" s="418" t="str">
        <f>IF(COUNTIF(X16:X40,"")+COUNTIF(AE16:AE40,"")=50,"第"&amp;設定!B2&amp;"回全九州マスターズ空手道選手権大会男子競技　参加申込書",1)</f>
        <v>第6回全九州マスターズ空手道選手権大会男子競技　参加申込書</v>
      </c>
      <c r="B1" s="418"/>
      <c r="C1" s="418"/>
      <c r="D1" s="418"/>
      <c r="E1" s="418"/>
      <c r="F1" s="418"/>
      <c r="G1" s="418"/>
      <c r="H1" s="418"/>
      <c r="I1" s="418"/>
      <c r="J1" s="418"/>
      <c r="K1" s="418"/>
      <c r="L1" s="418"/>
      <c r="M1" s="418"/>
      <c r="N1" s="418"/>
      <c r="O1" s="418"/>
      <c r="P1" s="418"/>
      <c r="Q1" s="418"/>
      <c r="R1" s="418"/>
      <c r="S1" s="418"/>
      <c r="T1" s="418"/>
      <c r="U1" s="418"/>
      <c r="V1" s="418"/>
      <c r="W1" s="418"/>
      <c r="X1" s="109"/>
      <c r="AE1" s="110"/>
    </row>
    <row r="2" spans="1:31" s="1" customFormat="1" ht="11.25" customHeight="1" thickBot="1" x14ac:dyDescent="0.3">
      <c r="B2" s="12"/>
      <c r="C2" s="17"/>
      <c r="D2" s="17"/>
      <c r="E2" s="2"/>
      <c r="F2" s="2"/>
      <c r="G2" s="4"/>
      <c r="H2" s="4"/>
      <c r="I2" s="4"/>
      <c r="J2" s="4"/>
      <c r="K2" s="4"/>
      <c r="L2" s="4"/>
      <c r="M2" s="4"/>
      <c r="N2" s="4"/>
      <c r="X2" s="109"/>
      <c r="AE2" s="110"/>
    </row>
    <row r="3" spans="1:31" s="1" customFormat="1" ht="21" customHeight="1" thickTop="1" thickBot="1" x14ac:dyDescent="0.3">
      <c r="B3" s="12"/>
      <c r="C3" s="17"/>
      <c r="D3" s="17"/>
      <c r="E3" s="2"/>
      <c r="F3" s="2"/>
      <c r="G3" s="4"/>
      <c r="H3" s="4"/>
      <c r="I3" s="4"/>
      <c r="J3" s="4"/>
      <c r="K3" s="4"/>
      <c r="L3" s="4"/>
      <c r="M3" s="4"/>
      <c r="N3" s="4"/>
      <c r="P3" s="111" t="str">
        <f>"令和"&amp;設定!B2&amp;"年"</f>
        <v>令和6年</v>
      </c>
      <c r="Q3" s="296"/>
      <c r="R3" s="297"/>
      <c r="S3" s="1" t="s">
        <v>193</v>
      </c>
      <c r="T3" s="298"/>
      <c r="U3" s="299"/>
      <c r="V3" s="300"/>
      <c r="W3" s="57" t="s">
        <v>192</v>
      </c>
      <c r="X3" s="109"/>
      <c r="AE3" s="110"/>
    </row>
    <row r="4" spans="1:31" s="1" customFormat="1" ht="21" customHeight="1" thickTop="1" thickBot="1" x14ac:dyDescent="0.3">
      <c r="A4" s="6" t="str">
        <f>"  マスターズ"&amp;設定!B1&amp;"　殿"</f>
        <v xml:space="preserve">  マスターズ2024　殿</v>
      </c>
      <c r="B4" s="12"/>
      <c r="C4" s="12"/>
      <c r="D4" s="5"/>
      <c r="E4" s="6"/>
      <c r="F4" s="6"/>
      <c r="G4" s="6"/>
      <c r="H4" s="6"/>
      <c r="I4" s="6"/>
      <c r="J4" s="6"/>
      <c r="K4" s="6"/>
      <c r="L4" s="6"/>
      <c r="M4" s="6"/>
      <c r="N4" s="6"/>
      <c r="X4" s="109"/>
      <c r="AE4" s="110"/>
    </row>
    <row r="5" spans="1:31" s="1" customFormat="1" ht="21" customHeight="1" thickTop="1" thickBot="1" x14ac:dyDescent="0.3">
      <c r="B5" s="12"/>
      <c r="C5" s="17"/>
      <c r="D5" s="17"/>
      <c r="E5" s="2"/>
      <c r="F5" s="326"/>
      <c r="G5" s="327"/>
      <c r="H5" s="327"/>
      <c r="I5" s="327"/>
      <c r="J5" s="327"/>
      <c r="K5" s="327"/>
      <c r="L5" s="301" t="s">
        <v>3</v>
      </c>
      <c r="M5" s="302"/>
      <c r="N5" s="302"/>
      <c r="O5" s="302"/>
      <c r="P5" s="112" t="s">
        <v>11</v>
      </c>
      <c r="Q5" s="296"/>
      <c r="R5" s="303"/>
      <c r="S5" s="303"/>
      <c r="T5" s="303"/>
      <c r="U5" s="297"/>
      <c r="V5" s="149"/>
      <c r="W5" s="57" t="s">
        <v>191</v>
      </c>
      <c r="X5" s="109"/>
      <c r="AE5" s="110"/>
    </row>
    <row r="6" spans="1:31" s="1" customFormat="1" ht="21" customHeight="1" thickTop="1" x14ac:dyDescent="0.25">
      <c r="B6" s="12"/>
      <c r="C6" s="17"/>
      <c r="D6" s="17"/>
      <c r="E6" s="2"/>
      <c r="F6" s="328" t="s">
        <v>0</v>
      </c>
      <c r="G6" s="328"/>
      <c r="H6" s="328"/>
      <c r="I6" s="328"/>
      <c r="J6" s="328"/>
      <c r="K6" s="328"/>
      <c r="L6" s="108"/>
      <c r="M6" s="4"/>
      <c r="N6" s="4"/>
      <c r="P6" s="8"/>
      <c r="Q6" s="8"/>
      <c r="R6" s="8"/>
      <c r="S6" s="8"/>
      <c r="T6" s="8"/>
      <c r="U6" s="8"/>
      <c r="V6" s="8"/>
      <c r="W6" s="8"/>
      <c r="X6" s="109"/>
      <c r="AE6" s="110"/>
    </row>
    <row r="7" spans="1:31" s="1" customFormat="1" ht="24" customHeight="1" x14ac:dyDescent="0.25">
      <c r="A7" s="7" t="s">
        <v>233</v>
      </c>
      <c r="B7" s="7"/>
      <c r="C7" s="5"/>
      <c r="D7" s="5"/>
      <c r="E7" s="7"/>
      <c r="F7" s="7"/>
      <c r="G7" s="7"/>
      <c r="H7" s="7"/>
      <c r="I7" s="7"/>
      <c r="J7" s="7"/>
      <c r="K7" s="7"/>
      <c r="L7" s="7"/>
      <c r="M7" s="7"/>
      <c r="N7" s="7"/>
      <c r="O7" s="7"/>
      <c r="P7" s="7"/>
      <c r="Q7" s="7"/>
      <c r="R7" s="7"/>
      <c r="S7" s="7"/>
      <c r="T7" s="419" t="s">
        <v>203</v>
      </c>
      <c r="U7" s="420"/>
      <c r="V7" s="420"/>
      <c r="W7" s="421"/>
      <c r="X7" s="109"/>
      <c r="AE7" s="110"/>
    </row>
    <row r="8" spans="1:31" s="1" customFormat="1" ht="9.75" customHeight="1" x14ac:dyDescent="0.25">
      <c r="B8" s="12"/>
      <c r="C8" s="17"/>
      <c r="D8" s="17"/>
      <c r="E8" s="2"/>
      <c r="F8" s="2"/>
      <c r="G8" s="4"/>
      <c r="H8" s="4"/>
      <c r="I8" s="4"/>
      <c r="J8" s="4"/>
      <c r="K8" s="4"/>
      <c r="L8" s="4"/>
      <c r="M8" s="4"/>
      <c r="N8" s="4"/>
      <c r="T8" s="422"/>
      <c r="U8" s="423"/>
      <c r="V8" s="423"/>
      <c r="W8" s="424"/>
      <c r="X8" s="109"/>
      <c r="AE8" s="110"/>
    </row>
    <row r="9" spans="1:31" ht="15.75" customHeight="1" thickBot="1" x14ac:dyDescent="0.3">
      <c r="A9" s="446" t="s">
        <v>2</v>
      </c>
      <c r="B9" s="447"/>
      <c r="C9" s="389" t="s">
        <v>18</v>
      </c>
      <c r="D9" s="390"/>
      <c r="E9" s="391"/>
      <c r="F9" s="450" t="s">
        <v>8</v>
      </c>
      <c r="G9" s="338" t="s">
        <v>30</v>
      </c>
      <c r="H9" s="339"/>
      <c r="I9" s="339"/>
      <c r="J9" s="339"/>
      <c r="K9" s="339"/>
      <c r="L9" s="339"/>
      <c r="M9" s="339"/>
      <c r="N9" s="339"/>
      <c r="O9" s="339"/>
      <c r="P9" s="339"/>
      <c r="Q9" s="339"/>
      <c r="R9" s="340"/>
      <c r="S9" s="333" t="s">
        <v>13</v>
      </c>
      <c r="T9" s="422"/>
      <c r="U9" s="423"/>
      <c r="V9" s="423"/>
      <c r="W9" s="424"/>
    </row>
    <row r="10" spans="1:31" ht="15.75" customHeight="1" thickTop="1" thickBot="1" x14ac:dyDescent="0.3">
      <c r="A10" s="448"/>
      <c r="B10" s="449"/>
      <c r="C10" s="383" t="s">
        <v>32</v>
      </c>
      <c r="D10" s="384"/>
      <c r="E10" s="385"/>
      <c r="F10" s="451"/>
      <c r="G10" s="60" t="s">
        <v>6</v>
      </c>
      <c r="H10" s="13"/>
      <c r="I10" s="13"/>
      <c r="J10" s="13"/>
      <c r="K10" s="13"/>
      <c r="L10" s="13"/>
      <c r="M10" s="60"/>
      <c r="N10" s="343" t="s">
        <v>202</v>
      </c>
      <c r="O10" s="343"/>
      <c r="P10" s="343"/>
      <c r="Q10" s="343"/>
      <c r="R10" s="344"/>
      <c r="S10" s="334"/>
      <c r="T10" s="173"/>
      <c r="U10" s="150" t="s">
        <v>188</v>
      </c>
      <c r="V10" s="175"/>
      <c r="W10" s="152" t="s">
        <v>190</v>
      </c>
    </row>
    <row r="11" spans="1:31" ht="15.75" customHeight="1" thickTop="1" thickBot="1" x14ac:dyDescent="0.3">
      <c r="A11" s="178" t="s">
        <v>199</v>
      </c>
      <c r="B11" s="179" t="s">
        <v>25</v>
      </c>
      <c r="C11" s="386"/>
      <c r="D11" s="387"/>
      <c r="E11" s="388"/>
      <c r="F11" s="374" t="s">
        <v>157</v>
      </c>
      <c r="G11" s="341"/>
      <c r="H11" s="342"/>
      <c r="I11" s="306" t="s">
        <v>196</v>
      </c>
      <c r="J11" s="306"/>
      <c r="K11" s="306"/>
      <c r="L11" s="307"/>
      <c r="M11" s="171"/>
      <c r="N11" s="64" t="s">
        <v>214</v>
      </c>
      <c r="O11" s="65"/>
      <c r="P11" s="63"/>
      <c r="Q11" s="171"/>
      <c r="R11" s="63" t="s">
        <v>216</v>
      </c>
      <c r="S11" s="336">
        <v>12</v>
      </c>
      <c r="T11" s="174"/>
      <c r="U11" s="151" t="s">
        <v>189</v>
      </c>
      <c r="V11" s="153"/>
      <c r="W11" s="154"/>
      <c r="Y11" s="3" t="s">
        <v>26</v>
      </c>
    </row>
    <row r="12" spans="1:31" ht="17.25" customHeight="1" thickTop="1" thickBot="1" x14ac:dyDescent="0.3">
      <c r="A12" s="147" t="s">
        <v>195</v>
      </c>
      <c r="B12" s="170">
        <v>1</v>
      </c>
      <c r="C12" s="59" t="s">
        <v>200</v>
      </c>
      <c r="D12" s="455" t="str">
        <f>PHONETIC(C10)</f>
        <v>ゼンクウレン　タロウ</v>
      </c>
      <c r="E12" s="456"/>
      <c r="F12" s="375"/>
      <c r="G12" s="459">
        <v>1</v>
      </c>
      <c r="H12" s="460"/>
      <c r="I12" s="304" t="s">
        <v>197</v>
      </c>
      <c r="J12" s="304"/>
      <c r="K12" s="304"/>
      <c r="L12" s="305"/>
      <c r="M12" s="172">
        <v>1</v>
      </c>
      <c r="N12" s="67" t="s">
        <v>215</v>
      </c>
      <c r="O12" s="68"/>
      <c r="P12" s="66"/>
      <c r="Q12" s="172"/>
      <c r="R12" s="66" t="s">
        <v>217</v>
      </c>
      <c r="S12" s="337"/>
      <c r="T12" s="322" t="s">
        <v>205</v>
      </c>
      <c r="U12" s="323"/>
      <c r="V12" s="324">
        <v>7654321</v>
      </c>
      <c r="W12" s="325"/>
      <c r="Y12" s="3" t="s">
        <v>35</v>
      </c>
    </row>
    <row r="13" spans="1:31" ht="28.5" customHeight="1" thickTop="1" thickBot="1" x14ac:dyDescent="0.3">
      <c r="A13" s="461" t="s">
        <v>29</v>
      </c>
      <c r="B13" s="461"/>
      <c r="C13" s="461"/>
      <c r="D13" s="461"/>
      <c r="E13" s="461"/>
      <c r="F13" s="461"/>
      <c r="G13" s="461"/>
      <c r="H13" s="461"/>
      <c r="I13" s="461"/>
      <c r="J13" s="461"/>
      <c r="K13" s="461"/>
      <c r="L13" s="461"/>
      <c r="M13" s="461"/>
      <c r="N13" s="461"/>
      <c r="O13" s="461"/>
      <c r="P13" s="461"/>
      <c r="Q13" s="461"/>
      <c r="R13" s="461"/>
    </row>
    <row r="14" spans="1:31" ht="15.75" customHeight="1" x14ac:dyDescent="0.25">
      <c r="A14" s="362" t="s">
        <v>17</v>
      </c>
      <c r="B14" s="376" t="s">
        <v>15</v>
      </c>
      <c r="C14" s="378" t="s">
        <v>14</v>
      </c>
      <c r="D14" s="380" t="s">
        <v>5</v>
      </c>
      <c r="E14" s="457" t="s">
        <v>1</v>
      </c>
      <c r="F14" s="372" t="s">
        <v>200</v>
      </c>
      <c r="G14" s="366" t="s">
        <v>8</v>
      </c>
      <c r="H14" s="367"/>
      <c r="I14" s="367"/>
      <c r="J14" s="367"/>
      <c r="K14" s="367"/>
      <c r="L14" s="368"/>
      <c r="M14" s="366" t="s">
        <v>16</v>
      </c>
      <c r="N14" s="368"/>
      <c r="O14" s="331" t="s">
        <v>4</v>
      </c>
      <c r="P14" s="331" t="s">
        <v>7</v>
      </c>
      <c r="Q14" s="58"/>
      <c r="R14" s="58" t="s">
        <v>162</v>
      </c>
      <c r="S14" s="333" t="s">
        <v>13</v>
      </c>
      <c r="T14" s="315" t="s">
        <v>204</v>
      </c>
      <c r="U14" s="316"/>
      <c r="V14" s="315" t="s">
        <v>204</v>
      </c>
      <c r="W14" s="316"/>
      <c r="Y14" s="28"/>
      <c r="Z14" s="29" t="s">
        <v>34</v>
      </c>
      <c r="AA14" s="29" t="s">
        <v>100</v>
      </c>
      <c r="AB14" s="29" t="s">
        <v>101</v>
      </c>
      <c r="AC14" s="30" t="s">
        <v>102</v>
      </c>
    </row>
    <row r="15" spans="1:31" ht="15.75" customHeight="1" thickBot="1" x14ac:dyDescent="0.3">
      <c r="A15" s="363"/>
      <c r="B15" s="377"/>
      <c r="C15" s="379"/>
      <c r="D15" s="381"/>
      <c r="E15" s="458"/>
      <c r="F15" s="373"/>
      <c r="G15" s="369"/>
      <c r="H15" s="370"/>
      <c r="I15" s="370"/>
      <c r="J15" s="370"/>
      <c r="K15" s="370"/>
      <c r="L15" s="371"/>
      <c r="M15" s="369"/>
      <c r="N15" s="371"/>
      <c r="O15" s="382"/>
      <c r="P15" s="332"/>
      <c r="Q15" s="94"/>
      <c r="R15" s="94" t="s">
        <v>161</v>
      </c>
      <c r="S15" s="335"/>
      <c r="T15" s="317" t="s">
        <v>194</v>
      </c>
      <c r="U15" s="318"/>
      <c r="V15" s="317" t="s">
        <v>187</v>
      </c>
      <c r="W15" s="318"/>
      <c r="Y15" s="31" t="s">
        <v>103</v>
      </c>
      <c r="Z15" s="36" t="s">
        <v>108</v>
      </c>
      <c r="AA15" s="36" t="s">
        <v>108</v>
      </c>
      <c r="AB15" s="32">
        <v>1</v>
      </c>
      <c r="AC15" s="36">
        <v>1</v>
      </c>
    </row>
    <row r="16" spans="1:31" ht="30" customHeight="1" thickTop="1" x14ac:dyDescent="0.25">
      <c r="A16" s="41"/>
      <c r="B16" s="61">
        <v>1</v>
      </c>
      <c r="C16" s="71" t="s">
        <v>26</v>
      </c>
      <c r="D16" s="72">
        <f t="shared" ref="D16:D30" si="0">IF(H16="","",IF(C16="組手",VLOOKUP(M16,$Y$14:$AC$84,2,FALSE),VLOOKUP(M16,$Y$14:$AC$84,3,FALSE)))</f>
        <v>3</v>
      </c>
      <c r="E16" s="73" t="s">
        <v>164</v>
      </c>
      <c r="F16" s="74" t="str">
        <f>PHONETIC(E16)</f>
        <v>ゼンクウレン　シロウ</v>
      </c>
      <c r="G16" s="75">
        <v>19</v>
      </c>
      <c r="H16" s="113" t="s">
        <v>169</v>
      </c>
      <c r="I16" s="76" t="s">
        <v>31</v>
      </c>
      <c r="J16" s="77">
        <v>8</v>
      </c>
      <c r="K16" s="76" t="s">
        <v>31</v>
      </c>
      <c r="L16" s="90">
        <v>20</v>
      </c>
      <c r="M16" s="364" t="str">
        <f>CONCATENATE(IF(H16="","　　",IF(J16&lt;4,MID($A$4,FIND("ズ",$A$4)+1,4)-G16*100-H16,IF(AND(J16=4,L16=1),MID($A$4,FIND("ズ",$A$4)+1,4)-G16*100-H16,MID($A$4,FIND("ズ",$A$4)+1,4)-G16*100-H16-1)))," 歳")</f>
        <v>53 歳</v>
      </c>
      <c r="N16" s="365"/>
      <c r="O16" s="92" t="s">
        <v>25</v>
      </c>
      <c r="P16" s="95">
        <v>1</v>
      </c>
      <c r="Q16" s="348">
        <v>35371</v>
      </c>
      <c r="R16" s="349"/>
      <c r="S16" s="137">
        <v>15</v>
      </c>
      <c r="T16" s="319"/>
      <c r="U16" s="320"/>
      <c r="V16" s="319"/>
      <c r="W16" s="321"/>
      <c r="X16" s="110" t="str">
        <f>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Y16" s="31" t="s">
        <v>104</v>
      </c>
      <c r="Z16" s="36" t="s">
        <v>108</v>
      </c>
      <c r="AA16" s="36" t="s">
        <v>108</v>
      </c>
      <c r="AB16" s="32">
        <v>1</v>
      </c>
      <c r="AC16" s="36">
        <v>1</v>
      </c>
      <c r="AD16" s="54" t="str">
        <f>IF(C16="","",CONCATENATE(C16,D16))</f>
        <v>組手3</v>
      </c>
      <c r="AE16" s="110" t="str">
        <f>IF(C16="","",IF(C16="組手",IF(COUNTIF($AD$16:$AD$30,AD16)&gt;3,"出場数エラー",""),IF(C16="形",IF(COUNTIF($AD$16:$AD$30,AD16)&gt;2,"出場数エラー",""))))</f>
        <v/>
      </c>
    </row>
    <row r="17" spans="1:31" ht="30" customHeight="1" x14ac:dyDescent="0.25">
      <c r="A17" s="41"/>
      <c r="B17" s="61">
        <v>2</v>
      </c>
      <c r="C17" s="78" t="s">
        <v>26</v>
      </c>
      <c r="D17" s="37">
        <f t="shared" si="0"/>
        <v>4</v>
      </c>
      <c r="E17" s="25" t="s">
        <v>163</v>
      </c>
      <c r="F17" s="22" t="str">
        <f t="shared" ref="F17:F40" si="1">PHONETIC(E17)</f>
        <v>ゼンクウレン　サブロウ</v>
      </c>
      <c r="G17" s="44">
        <v>19</v>
      </c>
      <c r="H17" s="114" t="s">
        <v>168</v>
      </c>
      <c r="I17" s="46" t="s">
        <v>31</v>
      </c>
      <c r="J17" s="19">
        <v>5</v>
      </c>
      <c r="K17" s="46" t="s">
        <v>31</v>
      </c>
      <c r="L17" s="18">
        <v>5</v>
      </c>
      <c r="M17" s="329" t="str">
        <f t="shared" ref="M17:M40" si="2">CONCATENATE(IF(H17="","　　",IF(J17&lt;4,MID($A$4,FIND("ズ",$A$4)+1,4)-G17*100-H17,IF(AND(J17=4,L17=1),MID($A$4,FIND("ズ",$A$4)+1,4)-G17*100-H17,MID($A$4,FIND("ズ",$A$4)+1,4)-G17*100-H17-1)))," 歳")</f>
        <v>58 歳</v>
      </c>
      <c r="N17" s="330"/>
      <c r="O17" s="92" t="s">
        <v>25</v>
      </c>
      <c r="P17" s="96">
        <v>2</v>
      </c>
      <c r="Q17" s="313">
        <v>36986</v>
      </c>
      <c r="R17" s="314"/>
      <c r="S17" s="138">
        <v>14</v>
      </c>
      <c r="T17" s="308" t="s">
        <v>218</v>
      </c>
      <c r="U17" s="309"/>
      <c r="V17" s="308">
        <v>1234567</v>
      </c>
      <c r="W17" s="310"/>
      <c r="X17" s="110" t="str">
        <f t="shared" ref="X17:X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Y17" s="31" t="s">
        <v>105</v>
      </c>
      <c r="Z17" s="36" t="s">
        <v>108</v>
      </c>
      <c r="AA17" s="36" t="s">
        <v>108</v>
      </c>
      <c r="AB17" s="32">
        <v>1</v>
      </c>
      <c r="AC17" s="36">
        <v>1</v>
      </c>
      <c r="AD17" s="54" t="str">
        <f t="shared" ref="AD17:AD40" si="4">IF(C17="","",CONCATENATE(C17,D17))</f>
        <v>組手4</v>
      </c>
      <c r="AE17" s="110" t="str">
        <f t="shared" ref="AE17:AE30" si="5">IF(C17="","",IF(C17="組手",IF(COUNTIF($AD$16:$AD$30,AD17)&gt;3,"出場数エラー",""),IF(C17="形",IF(COUNTIF($AD$16:$AD$30,AD17)&gt;2,"出場数エラー",""))))</f>
        <v/>
      </c>
    </row>
    <row r="18" spans="1:31" ht="30" customHeight="1" x14ac:dyDescent="0.25">
      <c r="A18" s="41"/>
      <c r="B18" s="61">
        <v>3</v>
      </c>
      <c r="C18" s="78" t="s">
        <v>26</v>
      </c>
      <c r="D18" s="37">
        <f t="shared" si="0"/>
        <v>6</v>
      </c>
      <c r="E18" s="25" t="s">
        <v>33</v>
      </c>
      <c r="F18" s="22" t="str">
        <f t="shared" si="1"/>
        <v>ゼンクウレン　ジロウ</v>
      </c>
      <c r="G18" s="44">
        <v>19</v>
      </c>
      <c r="H18" s="114" t="s">
        <v>167</v>
      </c>
      <c r="I18" s="46" t="s">
        <v>31</v>
      </c>
      <c r="J18" s="19">
        <v>2</v>
      </c>
      <c r="K18" s="46" t="s">
        <v>31</v>
      </c>
      <c r="L18" s="18">
        <v>3</v>
      </c>
      <c r="M18" s="329" t="str">
        <f t="shared" si="2"/>
        <v>68 歳</v>
      </c>
      <c r="N18" s="330"/>
      <c r="O18" s="92" t="s">
        <v>25</v>
      </c>
      <c r="P18" s="96">
        <v>3</v>
      </c>
      <c r="Q18" s="313">
        <v>36986</v>
      </c>
      <c r="R18" s="314"/>
      <c r="S18" s="138">
        <v>13</v>
      </c>
      <c r="T18" s="308"/>
      <c r="U18" s="309"/>
      <c r="V18" s="308"/>
      <c r="W18" s="310"/>
      <c r="X18" s="110" t="str">
        <f t="shared" si="3"/>
        <v/>
      </c>
      <c r="Y18" s="31" t="s">
        <v>106</v>
      </c>
      <c r="Z18" s="36" t="s">
        <v>108</v>
      </c>
      <c r="AA18" s="36" t="s">
        <v>108</v>
      </c>
      <c r="AB18" s="32">
        <v>1</v>
      </c>
      <c r="AC18" s="36">
        <v>1</v>
      </c>
      <c r="AD18" s="54" t="str">
        <f t="shared" si="4"/>
        <v>組手6</v>
      </c>
      <c r="AE18" s="110" t="str">
        <f t="shared" si="5"/>
        <v/>
      </c>
    </row>
    <row r="19" spans="1:31" ht="30" customHeight="1" x14ac:dyDescent="0.25">
      <c r="A19" s="41"/>
      <c r="B19" s="61">
        <v>4</v>
      </c>
      <c r="C19" s="78" t="s">
        <v>26</v>
      </c>
      <c r="D19" s="37">
        <f t="shared" si="0"/>
        <v>7</v>
      </c>
      <c r="E19" s="25" t="s">
        <v>32</v>
      </c>
      <c r="F19" s="22" t="str">
        <f t="shared" si="1"/>
        <v>ゼンクウレン　タロウ</v>
      </c>
      <c r="G19" s="44">
        <v>19</v>
      </c>
      <c r="H19" s="114" t="s">
        <v>37</v>
      </c>
      <c r="I19" s="46" t="s">
        <v>31</v>
      </c>
      <c r="J19" s="19">
        <v>8</v>
      </c>
      <c r="K19" s="46" t="s">
        <v>31</v>
      </c>
      <c r="L19" s="18">
        <v>2</v>
      </c>
      <c r="M19" s="329" t="str">
        <f t="shared" si="2"/>
        <v>73 歳</v>
      </c>
      <c r="N19" s="330"/>
      <c r="O19" s="92" t="s">
        <v>25</v>
      </c>
      <c r="P19" s="96">
        <v>4</v>
      </c>
      <c r="Q19" s="313">
        <v>39635</v>
      </c>
      <c r="R19" s="314"/>
      <c r="S19" s="138">
        <v>12</v>
      </c>
      <c r="T19" s="308" t="s">
        <v>219</v>
      </c>
      <c r="U19" s="309"/>
      <c r="V19" s="308">
        <v>7654321</v>
      </c>
      <c r="W19" s="310">
        <v>7654321</v>
      </c>
      <c r="X19" s="110" t="str">
        <f t="shared" si="3"/>
        <v/>
      </c>
      <c r="Y19" s="31" t="s">
        <v>107</v>
      </c>
      <c r="Z19" s="36" t="s">
        <v>108</v>
      </c>
      <c r="AA19" s="36" t="s">
        <v>108</v>
      </c>
      <c r="AB19" s="32">
        <v>1</v>
      </c>
      <c r="AC19" s="36">
        <v>1</v>
      </c>
      <c r="AD19" s="54" t="str">
        <f t="shared" si="4"/>
        <v>組手7</v>
      </c>
      <c r="AE19" s="110" t="str">
        <f t="shared" si="5"/>
        <v/>
      </c>
    </row>
    <row r="20" spans="1:31" ht="30" customHeight="1" x14ac:dyDescent="0.25">
      <c r="A20" s="41"/>
      <c r="B20" s="61">
        <v>5</v>
      </c>
      <c r="C20" s="78" t="s">
        <v>26</v>
      </c>
      <c r="D20" s="37">
        <f t="shared" si="0"/>
        <v>7</v>
      </c>
      <c r="E20" s="25" t="s">
        <v>156</v>
      </c>
      <c r="F20" s="22" t="str">
        <f t="shared" si="1"/>
        <v>ゼンクウレン　イワゾウ</v>
      </c>
      <c r="G20" s="44">
        <v>19</v>
      </c>
      <c r="H20" s="114" t="s">
        <v>158</v>
      </c>
      <c r="I20" s="46" t="s">
        <v>31</v>
      </c>
      <c r="J20" s="19">
        <v>4</v>
      </c>
      <c r="K20" s="46" t="s">
        <v>31</v>
      </c>
      <c r="L20" s="18">
        <v>1</v>
      </c>
      <c r="M20" s="329" t="str">
        <f t="shared" si="2"/>
        <v>84 歳</v>
      </c>
      <c r="N20" s="330"/>
      <c r="O20" s="92" t="s">
        <v>25</v>
      </c>
      <c r="P20" s="96">
        <v>5</v>
      </c>
      <c r="Q20" s="313">
        <v>39635</v>
      </c>
      <c r="R20" s="314"/>
      <c r="S20" s="138">
        <v>11</v>
      </c>
      <c r="T20" s="308"/>
      <c r="U20" s="309"/>
      <c r="V20" s="308"/>
      <c r="W20" s="310"/>
      <c r="X20" s="110" t="str">
        <f t="shared" si="3"/>
        <v/>
      </c>
      <c r="Y20" s="31" t="s">
        <v>41</v>
      </c>
      <c r="Z20" s="32">
        <v>1</v>
      </c>
      <c r="AA20" s="32">
        <v>1</v>
      </c>
      <c r="AB20" s="32">
        <v>2</v>
      </c>
      <c r="AC20" s="33">
        <v>1</v>
      </c>
      <c r="AD20" s="54" t="str">
        <f t="shared" si="4"/>
        <v>組手7</v>
      </c>
      <c r="AE20" s="110" t="str">
        <f t="shared" si="5"/>
        <v/>
      </c>
    </row>
    <row r="21" spans="1:31" ht="30" customHeight="1" x14ac:dyDescent="0.25">
      <c r="A21" s="41"/>
      <c r="B21" s="61">
        <v>6</v>
      </c>
      <c r="C21" s="78" t="s">
        <v>26</v>
      </c>
      <c r="D21" s="37">
        <f t="shared" si="0"/>
        <v>7</v>
      </c>
      <c r="E21" s="25" t="s">
        <v>165</v>
      </c>
      <c r="F21" s="22" t="str">
        <f t="shared" si="1"/>
        <v>ゼンクウレン　タイショウ</v>
      </c>
      <c r="G21" s="44">
        <v>19</v>
      </c>
      <c r="H21" s="114" t="s">
        <v>166</v>
      </c>
      <c r="I21" s="46" t="s">
        <v>31</v>
      </c>
      <c r="J21" s="19">
        <v>3</v>
      </c>
      <c r="K21" s="46" t="s">
        <v>31</v>
      </c>
      <c r="L21" s="18">
        <v>31</v>
      </c>
      <c r="M21" s="329" t="str">
        <f t="shared" si="2"/>
        <v>94 歳</v>
      </c>
      <c r="N21" s="330"/>
      <c r="O21" s="92" t="s">
        <v>25</v>
      </c>
      <c r="P21" s="96">
        <v>8</v>
      </c>
      <c r="Q21" s="313">
        <v>41336</v>
      </c>
      <c r="R21" s="314"/>
      <c r="S21" s="138">
        <v>10</v>
      </c>
      <c r="T21" s="308"/>
      <c r="U21" s="309"/>
      <c r="V21" s="308"/>
      <c r="W21" s="310"/>
      <c r="X21" s="110" t="str">
        <f t="shared" si="3"/>
        <v/>
      </c>
      <c r="Y21" s="31" t="s">
        <v>42</v>
      </c>
      <c r="Z21" s="32">
        <v>1</v>
      </c>
      <c r="AA21" s="32">
        <v>1</v>
      </c>
      <c r="AB21" s="32">
        <v>2</v>
      </c>
      <c r="AC21" s="33">
        <v>1</v>
      </c>
      <c r="AD21" s="54" t="str">
        <f t="shared" si="4"/>
        <v>組手7</v>
      </c>
      <c r="AE21" s="110" t="str">
        <f t="shared" si="5"/>
        <v/>
      </c>
    </row>
    <row r="22" spans="1:31" ht="30" customHeight="1" x14ac:dyDescent="0.25">
      <c r="A22" s="41"/>
      <c r="B22" s="61">
        <v>7</v>
      </c>
      <c r="C22" s="78" t="s">
        <v>35</v>
      </c>
      <c r="D22" s="37">
        <f t="shared" si="0"/>
        <v>2</v>
      </c>
      <c r="E22" s="25" t="s">
        <v>163</v>
      </c>
      <c r="F22" s="22" t="str">
        <f t="shared" si="1"/>
        <v>ゼンクウレン　サブロウ</v>
      </c>
      <c r="G22" s="44">
        <v>19</v>
      </c>
      <c r="H22" s="114" t="s">
        <v>168</v>
      </c>
      <c r="I22" s="46" t="s">
        <v>31</v>
      </c>
      <c r="J22" s="19">
        <v>5</v>
      </c>
      <c r="K22" s="46" t="s">
        <v>31</v>
      </c>
      <c r="L22" s="18">
        <v>5</v>
      </c>
      <c r="M22" s="329" t="str">
        <f t="shared" si="2"/>
        <v>58 歳</v>
      </c>
      <c r="N22" s="330"/>
      <c r="O22" s="92" t="s">
        <v>25</v>
      </c>
      <c r="P22" s="96">
        <v>2</v>
      </c>
      <c r="Q22" s="313">
        <v>36986</v>
      </c>
      <c r="R22" s="314"/>
      <c r="S22" s="138">
        <v>14</v>
      </c>
      <c r="T22" s="308" t="s">
        <v>221</v>
      </c>
      <c r="U22" s="309"/>
      <c r="V22" s="308"/>
      <c r="W22" s="310">
        <v>1234567</v>
      </c>
      <c r="X22" s="110" t="str">
        <f t="shared" si="3"/>
        <v/>
      </c>
      <c r="Y22" s="31" t="s">
        <v>43</v>
      </c>
      <c r="Z22" s="32">
        <v>1</v>
      </c>
      <c r="AA22" s="32">
        <v>1</v>
      </c>
      <c r="AB22" s="32">
        <v>2</v>
      </c>
      <c r="AC22" s="33">
        <v>1</v>
      </c>
      <c r="AD22" s="54" t="str">
        <f t="shared" si="4"/>
        <v>形2</v>
      </c>
      <c r="AE22" s="110" t="str">
        <f t="shared" si="5"/>
        <v/>
      </c>
    </row>
    <row r="23" spans="1:31" ht="30" customHeight="1" x14ac:dyDescent="0.25">
      <c r="A23" s="41"/>
      <c r="B23" s="61">
        <v>8</v>
      </c>
      <c r="C23" s="78" t="s">
        <v>35</v>
      </c>
      <c r="D23" s="37">
        <f t="shared" si="0"/>
        <v>3</v>
      </c>
      <c r="E23" s="25" t="s">
        <v>33</v>
      </c>
      <c r="F23" s="22" t="str">
        <f t="shared" si="1"/>
        <v>ゼンクウレン　ジロウ</v>
      </c>
      <c r="G23" s="44">
        <v>19</v>
      </c>
      <c r="H23" s="114" t="s">
        <v>167</v>
      </c>
      <c r="I23" s="46" t="s">
        <v>31</v>
      </c>
      <c r="J23" s="19">
        <v>2</v>
      </c>
      <c r="K23" s="46" t="s">
        <v>31</v>
      </c>
      <c r="L23" s="18">
        <v>3</v>
      </c>
      <c r="M23" s="329" t="str">
        <f t="shared" si="2"/>
        <v>68 歳</v>
      </c>
      <c r="N23" s="330"/>
      <c r="O23" s="92" t="s">
        <v>25</v>
      </c>
      <c r="P23" s="96">
        <v>3</v>
      </c>
      <c r="Q23" s="313">
        <v>36986</v>
      </c>
      <c r="R23" s="314"/>
      <c r="S23" s="138">
        <v>13</v>
      </c>
      <c r="T23" s="308"/>
      <c r="U23" s="309"/>
      <c r="V23" s="308"/>
      <c r="W23" s="310"/>
      <c r="X23" s="110" t="str">
        <f t="shared" si="3"/>
        <v/>
      </c>
      <c r="Y23" s="31" t="s">
        <v>44</v>
      </c>
      <c r="Z23" s="32">
        <v>1</v>
      </c>
      <c r="AA23" s="32">
        <v>1</v>
      </c>
      <c r="AB23" s="32">
        <v>2</v>
      </c>
      <c r="AC23" s="33">
        <v>1</v>
      </c>
      <c r="AD23" s="54" t="str">
        <f t="shared" si="4"/>
        <v>形3</v>
      </c>
      <c r="AE23" s="110" t="str">
        <f t="shared" si="5"/>
        <v/>
      </c>
    </row>
    <row r="24" spans="1:31" ht="30" customHeight="1" x14ac:dyDescent="0.25">
      <c r="A24" s="41"/>
      <c r="B24" s="61">
        <v>9</v>
      </c>
      <c r="C24" s="78" t="s">
        <v>35</v>
      </c>
      <c r="D24" s="37">
        <f t="shared" si="0"/>
        <v>4</v>
      </c>
      <c r="E24" s="25" t="s">
        <v>32</v>
      </c>
      <c r="F24" s="22" t="str">
        <f t="shared" si="1"/>
        <v>ゼンクウレン　タロウ</v>
      </c>
      <c r="G24" s="44">
        <v>19</v>
      </c>
      <c r="H24" s="114" t="s">
        <v>37</v>
      </c>
      <c r="I24" s="46" t="s">
        <v>31</v>
      </c>
      <c r="J24" s="19">
        <v>8</v>
      </c>
      <c r="K24" s="46" t="s">
        <v>31</v>
      </c>
      <c r="L24" s="18">
        <v>2</v>
      </c>
      <c r="M24" s="329" t="str">
        <f t="shared" si="2"/>
        <v>73 歳</v>
      </c>
      <c r="N24" s="330"/>
      <c r="O24" s="92" t="s">
        <v>25</v>
      </c>
      <c r="P24" s="96">
        <v>4</v>
      </c>
      <c r="Q24" s="313">
        <v>39635</v>
      </c>
      <c r="R24" s="314"/>
      <c r="S24" s="138">
        <v>12</v>
      </c>
      <c r="T24" s="308" t="s">
        <v>220</v>
      </c>
      <c r="U24" s="309"/>
      <c r="V24" s="308"/>
      <c r="W24" s="310">
        <v>7654321</v>
      </c>
      <c r="X24" s="110" t="str">
        <f t="shared" si="3"/>
        <v/>
      </c>
      <c r="Y24" s="31" t="s">
        <v>39</v>
      </c>
      <c r="Z24" s="32">
        <v>1</v>
      </c>
      <c r="AA24" s="32">
        <v>1</v>
      </c>
      <c r="AB24" s="32">
        <v>2</v>
      </c>
      <c r="AC24" s="33">
        <v>1</v>
      </c>
      <c r="AD24" s="54" t="str">
        <f t="shared" si="4"/>
        <v>形4</v>
      </c>
      <c r="AE24" s="110" t="str">
        <f t="shared" si="5"/>
        <v/>
      </c>
    </row>
    <row r="25" spans="1:31" ht="30" customHeight="1" x14ac:dyDescent="0.25">
      <c r="A25" s="41"/>
      <c r="B25" s="61">
        <v>10</v>
      </c>
      <c r="C25" s="78" t="s">
        <v>35</v>
      </c>
      <c r="D25" s="37">
        <f t="shared" si="0"/>
        <v>4</v>
      </c>
      <c r="E25" s="25" t="s">
        <v>156</v>
      </c>
      <c r="F25" s="22" t="str">
        <f t="shared" si="1"/>
        <v>ゼンクウレン　イワゾウ</v>
      </c>
      <c r="G25" s="44">
        <v>19</v>
      </c>
      <c r="H25" s="114" t="s">
        <v>158</v>
      </c>
      <c r="I25" s="46" t="s">
        <v>31</v>
      </c>
      <c r="J25" s="19">
        <v>4</v>
      </c>
      <c r="K25" s="46" t="s">
        <v>31</v>
      </c>
      <c r="L25" s="18">
        <v>1</v>
      </c>
      <c r="M25" s="329" t="str">
        <f t="shared" si="2"/>
        <v>84 歳</v>
      </c>
      <c r="N25" s="330"/>
      <c r="O25" s="92" t="s">
        <v>25</v>
      </c>
      <c r="P25" s="96">
        <v>5</v>
      </c>
      <c r="Q25" s="313">
        <v>39635</v>
      </c>
      <c r="R25" s="314"/>
      <c r="S25" s="138">
        <v>11</v>
      </c>
      <c r="T25" s="308"/>
      <c r="U25" s="309"/>
      <c r="V25" s="308"/>
      <c r="W25" s="310"/>
      <c r="X25" s="110" t="str">
        <f t="shared" si="3"/>
        <v/>
      </c>
      <c r="Y25" s="31" t="s">
        <v>45</v>
      </c>
      <c r="Z25" s="32">
        <v>2</v>
      </c>
      <c r="AA25" s="32">
        <v>1</v>
      </c>
      <c r="AB25" s="32">
        <v>3</v>
      </c>
      <c r="AC25" s="33">
        <v>2</v>
      </c>
      <c r="AD25" s="54" t="str">
        <f t="shared" si="4"/>
        <v>形4</v>
      </c>
      <c r="AE25" s="110" t="str">
        <f t="shared" si="5"/>
        <v/>
      </c>
    </row>
    <row r="26" spans="1:31" ht="30" customHeight="1" x14ac:dyDescent="0.25">
      <c r="A26" s="41"/>
      <c r="B26" s="61">
        <v>11</v>
      </c>
      <c r="C26" s="78"/>
      <c r="D26" s="37" t="str">
        <f t="shared" si="0"/>
        <v/>
      </c>
      <c r="E26" s="25"/>
      <c r="F26" s="22" t="str">
        <f t="shared" si="1"/>
        <v/>
      </c>
      <c r="G26" s="44">
        <v>19</v>
      </c>
      <c r="H26" s="114"/>
      <c r="I26" s="46" t="s">
        <v>31</v>
      </c>
      <c r="J26" s="19"/>
      <c r="K26" s="46" t="s">
        <v>31</v>
      </c>
      <c r="L26" s="18"/>
      <c r="M26" s="329" t="str">
        <f>CONCATENATE(IF(H26="","　　",IF(J26&lt;4,MID($A$4,FIND("ズ",$A$4)+1,4)-G26*100-H26,IF(AND(J26=4,L26=1),MID($A$4,FIND("ズ",$A$4)+1,4)-G26*100-H26,MID($A$4,FIND("ズ",$A$4)+1,4)-G26*100-H26-1)))," 歳")</f>
        <v>　　 歳</v>
      </c>
      <c r="N26" s="330"/>
      <c r="O26" s="92" t="s">
        <v>25</v>
      </c>
      <c r="P26" s="96"/>
      <c r="Q26" s="313" t="s">
        <v>170</v>
      </c>
      <c r="R26" s="314"/>
      <c r="S26" s="138"/>
      <c r="T26" s="308"/>
      <c r="U26" s="309"/>
      <c r="V26" s="308"/>
      <c r="W26" s="310"/>
      <c r="X26" s="110" t="str">
        <f t="shared" si="3"/>
        <v/>
      </c>
      <c r="Y26" s="31" t="s">
        <v>46</v>
      </c>
      <c r="Z26" s="32">
        <v>2</v>
      </c>
      <c r="AA26" s="32">
        <v>1</v>
      </c>
      <c r="AB26" s="32">
        <v>3</v>
      </c>
      <c r="AC26" s="33">
        <v>2</v>
      </c>
      <c r="AD26" s="54" t="str">
        <f t="shared" si="4"/>
        <v/>
      </c>
      <c r="AE26" s="110" t="str">
        <f t="shared" si="5"/>
        <v/>
      </c>
    </row>
    <row r="27" spans="1:31" ht="30" customHeight="1" x14ac:dyDescent="0.25">
      <c r="A27" s="41"/>
      <c r="B27" s="61">
        <v>12</v>
      </c>
      <c r="C27" s="78"/>
      <c r="D27" s="37" t="str">
        <f t="shared" si="0"/>
        <v/>
      </c>
      <c r="E27" s="25"/>
      <c r="F27" s="22" t="str">
        <f t="shared" si="1"/>
        <v/>
      </c>
      <c r="G27" s="44">
        <v>19</v>
      </c>
      <c r="H27" s="114"/>
      <c r="I27" s="46" t="s">
        <v>31</v>
      </c>
      <c r="J27" s="19"/>
      <c r="K27" s="46" t="s">
        <v>31</v>
      </c>
      <c r="L27" s="18"/>
      <c r="M27" s="329" t="str">
        <f>CONCATENATE(IF(H27="","　　",IF(J27&lt;4,MID($A$4,FIND("ズ",$A$4)+1,4)-G27*100-H27,IF(AND(J27=4,L27=1),MID($A$4,FIND("ズ",$A$4)+1,4)-G27*100-H27,MID($A$4,FIND("ズ",$A$4)+1,4)-G27*100-H27-1)))," 歳")</f>
        <v>　　 歳</v>
      </c>
      <c r="N27" s="330"/>
      <c r="O27" s="92" t="s">
        <v>25</v>
      </c>
      <c r="P27" s="96"/>
      <c r="Q27" s="313" t="s">
        <v>170</v>
      </c>
      <c r="R27" s="314"/>
      <c r="S27" s="138"/>
      <c r="T27" s="308"/>
      <c r="U27" s="309"/>
      <c r="V27" s="308"/>
      <c r="W27" s="310"/>
      <c r="X27" s="110" t="str">
        <f t="shared" si="3"/>
        <v/>
      </c>
      <c r="Y27" s="31" t="s">
        <v>47</v>
      </c>
      <c r="Z27" s="32">
        <v>2</v>
      </c>
      <c r="AA27" s="32">
        <v>1</v>
      </c>
      <c r="AB27" s="32">
        <v>3</v>
      </c>
      <c r="AC27" s="33">
        <v>2</v>
      </c>
      <c r="AD27" s="54" t="str">
        <f t="shared" si="4"/>
        <v/>
      </c>
      <c r="AE27" s="110" t="str">
        <f t="shared" si="5"/>
        <v/>
      </c>
    </row>
    <row r="28" spans="1:31" ht="30" customHeight="1" x14ac:dyDescent="0.25">
      <c r="A28" s="41"/>
      <c r="B28" s="61">
        <v>13</v>
      </c>
      <c r="C28" s="78"/>
      <c r="D28" s="37" t="str">
        <f t="shared" si="0"/>
        <v/>
      </c>
      <c r="E28" s="25"/>
      <c r="F28" s="22" t="str">
        <f t="shared" si="1"/>
        <v/>
      </c>
      <c r="G28" s="44">
        <v>19</v>
      </c>
      <c r="H28" s="114"/>
      <c r="I28" s="46" t="s">
        <v>31</v>
      </c>
      <c r="J28" s="19"/>
      <c r="K28" s="46" t="s">
        <v>31</v>
      </c>
      <c r="L28" s="18"/>
      <c r="M28" s="329" t="str">
        <f t="shared" si="2"/>
        <v>　　 歳</v>
      </c>
      <c r="N28" s="330"/>
      <c r="O28" s="92" t="s">
        <v>25</v>
      </c>
      <c r="P28" s="96"/>
      <c r="Q28" s="313" t="s">
        <v>170</v>
      </c>
      <c r="R28" s="314"/>
      <c r="S28" s="138"/>
      <c r="T28" s="308"/>
      <c r="U28" s="309"/>
      <c r="V28" s="308"/>
      <c r="W28" s="310"/>
      <c r="X28" s="110" t="str">
        <f t="shared" si="3"/>
        <v/>
      </c>
      <c r="Y28" s="31" t="s">
        <v>48</v>
      </c>
      <c r="Z28" s="32">
        <v>2</v>
      </c>
      <c r="AA28" s="32">
        <v>1</v>
      </c>
      <c r="AB28" s="32">
        <v>3</v>
      </c>
      <c r="AC28" s="33">
        <v>2</v>
      </c>
      <c r="AD28" s="54" t="str">
        <f t="shared" si="4"/>
        <v/>
      </c>
      <c r="AE28" s="110" t="str">
        <f t="shared" si="5"/>
        <v/>
      </c>
    </row>
    <row r="29" spans="1:31" ht="30" customHeight="1" x14ac:dyDescent="0.25">
      <c r="A29" s="41"/>
      <c r="B29" s="61">
        <v>14</v>
      </c>
      <c r="C29" s="78"/>
      <c r="D29" s="37" t="str">
        <f t="shared" si="0"/>
        <v/>
      </c>
      <c r="E29" s="25"/>
      <c r="F29" s="22" t="str">
        <f t="shared" si="1"/>
        <v/>
      </c>
      <c r="G29" s="44">
        <v>19</v>
      </c>
      <c r="H29" s="114"/>
      <c r="I29" s="46" t="s">
        <v>31</v>
      </c>
      <c r="J29" s="19"/>
      <c r="K29" s="46" t="s">
        <v>31</v>
      </c>
      <c r="L29" s="18"/>
      <c r="M29" s="329" t="str">
        <f t="shared" si="2"/>
        <v>　　 歳</v>
      </c>
      <c r="N29" s="330"/>
      <c r="O29" s="92" t="s">
        <v>25</v>
      </c>
      <c r="P29" s="96"/>
      <c r="Q29" s="313" t="s">
        <v>170</v>
      </c>
      <c r="R29" s="314"/>
      <c r="S29" s="138"/>
      <c r="T29" s="308"/>
      <c r="U29" s="309"/>
      <c r="V29" s="308"/>
      <c r="W29" s="310"/>
      <c r="X29" s="110" t="str">
        <f t="shared" si="3"/>
        <v/>
      </c>
      <c r="Y29" s="31" t="s">
        <v>40</v>
      </c>
      <c r="Z29" s="32">
        <v>2</v>
      </c>
      <c r="AA29" s="32">
        <v>1</v>
      </c>
      <c r="AB29" s="32">
        <v>3</v>
      </c>
      <c r="AC29" s="33">
        <v>2</v>
      </c>
      <c r="AD29" s="54" t="str">
        <f t="shared" si="4"/>
        <v/>
      </c>
      <c r="AE29" s="110" t="str">
        <f t="shared" si="5"/>
        <v/>
      </c>
    </row>
    <row r="30" spans="1:31" ht="30" customHeight="1" thickBot="1" x14ac:dyDescent="0.3">
      <c r="A30" s="42"/>
      <c r="B30" s="62">
        <v>15</v>
      </c>
      <c r="C30" s="79"/>
      <c r="D30" s="38" t="str">
        <f t="shared" si="0"/>
        <v/>
      </c>
      <c r="E30" s="26"/>
      <c r="F30" s="23" t="str">
        <f t="shared" si="1"/>
        <v/>
      </c>
      <c r="G30" s="45">
        <v>19</v>
      </c>
      <c r="H30" s="115"/>
      <c r="I30" s="47" t="s">
        <v>31</v>
      </c>
      <c r="J30" s="9"/>
      <c r="K30" s="47" t="s">
        <v>31</v>
      </c>
      <c r="L30" s="10"/>
      <c r="M30" s="404" t="str">
        <f t="shared" si="2"/>
        <v>　　 歳</v>
      </c>
      <c r="N30" s="405"/>
      <c r="O30" s="93" t="s">
        <v>25</v>
      </c>
      <c r="P30" s="97"/>
      <c r="Q30" s="414" t="s">
        <v>170</v>
      </c>
      <c r="R30" s="415"/>
      <c r="S30" s="139"/>
      <c r="T30" s="350"/>
      <c r="U30" s="351"/>
      <c r="V30" s="350"/>
      <c r="W30" s="352"/>
      <c r="X30" s="110" t="str">
        <f t="shared" si="3"/>
        <v/>
      </c>
      <c r="Y30" s="31" t="s">
        <v>49</v>
      </c>
      <c r="Z30" s="32">
        <v>3</v>
      </c>
      <c r="AA30" s="32">
        <v>2</v>
      </c>
      <c r="AB30" s="32">
        <v>4</v>
      </c>
      <c r="AC30" s="33">
        <v>2</v>
      </c>
      <c r="AD30" s="54" t="str">
        <f t="shared" si="4"/>
        <v/>
      </c>
      <c r="AE30" s="110" t="str">
        <f t="shared" si="5"/>
        <v/>
      </c>
    </row>
    <row r="31" spans="1:31" ht="30" customHeight="1" thickTop="1" x14ac:dyDescent="0.25">
      <c r="A31" s="43"/>
      <c r="B31" s="69">
        <v>1</v>
      </c>
      <c r="C31" s="80" t="s">
        <v>26</v>
      </c>
      <c r="D31" s="39">
        <f t="shared" ref="D31:D40" si="6">IF(H31="","",IF(C31="組手",VLOOKUP(M31,$Y$14:$AC$84,4,FALSE),VLOOKUP(M31,$Y$14:$AC$84,5,FALSE)))</f>
        <v>5</v>
      </c>
      <c r="E31" s="27" t="s">
        <v>36</v>
      </c>
      <c r="F31" s="24" t="str">
        <f t="shared" si="1"/>
        <v>ゼンクウレン　ハナコ</v>
      </c>
      <c r="G31" s="48">
        <v>19</v>
      </c>
      <c r="H31" s="116" t="s">
        <v>110</v>
      </c>
      <c r="I31" s="50" t="s">
        <v>31</v>
      </c>
      <c r="J31" s="20">
        <v>4</v>
      </c>
      <c r="K31" s="50" t="s">
        <v>31</v>
      </c>
      <c r="L31" s="21">
        <v>1</v>
      </c>
      <c r="M31" s="406" t="str">
        <f t="shared" si="2"/>
        <v>55 歳</v>
      </c>
      <c r="N31" s="407"/>
      <c r="O31" s="88" t="s">
        <v>24</v>
      </c>
      <c r="P31" s="98">
        <v>3</v>
      </c>
      <c r="Q31" s="416">
        <v>35371</v>
      </c>
      <c r="R31" s="417"/>
      <c r="S31" s="140">
        <v>100</v>
      </c>
      <c r="T31" s="353" t="s">
        <v>222</v>
      </c>
      <c r="U31" s="354"/>
      <c r="V31" s="353">
        <v>0</v>
      </c>
      <c r="W31" s="355"/>
      <c r="X31" s="110" t="str">
        <f t="shared" si="3"/>
        <v/>
      </c>
      <c r="Y31" s="31" t="s">
        <v>50</v>
      </c>
      <c r="Z31" s="32">
        <v>3</v>
      </c>
      <c r="AA31" s="32">
        <v>2</v>
      </c>
      <c r="AB31" s="32">
        <v>4</v>
      </c>
      <c r="AC31" s="33">
        <v>2</v>
      </c>
      <c r="AD31" s="54" t="str">
        <f t="shared" si="4"/>
        <v>組手5</v>
      </c>
      <c r="AE31" s="110" t="str">
        <f>IF(C31="","",IF(C31="組手",IF(COUNTIF($AD$31:$AD$40,AD31)&gt;2,"出場数エラー",""),IF(C31="形",IF(COUNTIF($AD$31:$AD$40,AD31)&gt;2,"出場数エラー",""))))</f>
        <v/>
      </c>
    </row>
    <row r="32" spans="1:31" ht="30" customHeight="1" x14ac:dyDescent="0.25">
      <c r="A32" s="41"/>
      <c r="B32" s="70">
        <v>2</v>
      </c>
      <c r="C32" s="78" t="s">
        <v>35</v>
      </c>
      <c r="D32" s="40">
        <f t="shared" si="6"/>
        <v>3</v>
      </c>
      <c r="E32" s="25" t="s">
        <v>36</v>
      </c>
      <c r="F32" s="22" t="str">
        <f t="shared" si="1"/>
        <v>ゼンクウレン　ハナコ</v>
      </c>
      <c r="G32" s="49">
        <v>19</v>
      </c>
      <c r="H32" s="114" t="s">
        <v>38</v>
      </c>
      <c r="I32" s="51" t="s">
        <v>31</v>
      </c>
      <c r="J32" s="19">
        <v>4</v>
      </c>
      <c r="K32" s="51" t="s">
        <v>31</v>
      </c>
      <c r="L32" s="18">
        <v>1</v>
      </c>
      <c r="M32" s="311" t="str">
        <f t="shared" si="2"/>
        <v>55 歳</v>
      </c>
      <c r="N32" s="312"/>
      <c r="O32" s="89" t="s">
        <v>24</v>
      </c>
      <c r="P32" s="96">
        <v>3</v>
      </c>
      <c r="Q32" s="313">
        <v>35371</v>
      </c>
      <c r="R32" s="314"/>
      <c r="S32" s="138">
        <v>100</v>
      </c>
      <c r="T32" s="308" t="s">
        <v>217</v>
      </c>
      <c r="U32" s="309"/>
      <c r="V32" s="308">
        <v>0</v>
      </c>
      <c r="W32" s="310"/>
      <c r="X32" s="110" t="str">
        <f t="shared" si="3"/>
        <v/>
      </c>
      <c r="Y32" s="31" t="s">
        <v>51</v>
      </c>
      <c r="Z32" s="32">
        <v>3</v>
      </c>
      <c r="AA32" s="32">
        <v>2</v>
      </c>
      <c r="AB32" s="32">
        <v>4</v>
      </c>
      <c r="AC32" s="33">
        <v>2</v>
      </c>
      <c r="AD32" s="54" t="str">
        <f t="shared" si="4"/>
        <v>形3</v>
      </c>
      <c r="AE32" s="110" t="str">
        <f t="shared" ref="AE32:AE40" si="7">IF(C32="","",IF(C32="組手",IF(COUNTIF($AD$31:$AD$40,AD32)&gt;2,"出場数エラー",""),IF(C32="形",IF(COUNTIF($AD$31:$AD$40,AD32)&gt;2,"出場数エラー",""))))</f>
        <v/>
      </c>
    </row>
    <row r="33" spans="1:31" ht="30" customHeight="1" x14ac:dyDescent="0.25">
      <c r="A33" s="41"/>
      <c r="B33" s="70">
        <v>3</v>
      </c>
      <c r="C33" s="78" t="s">
        <v>35</v>
      </c>
      <c r="D33" s="40">
        <f t="shared" si="6"/>
        <v>3</v>
      </c>
      <c r="E33" s="25" t="s">
        <v>109</v>
      </c>
      <c r="F33" s="22" t="str">
        <f t="shared" si="1"/>
        <v>ゼンクウレン　キク</v>
      </c>
      <c r="G33" s="49">
        <v>19</v>
      </c>
      <c r="H33" s="114" t="s">
        <v>111</v>
      </c>
      <c r="I33" s="51" t="s">
        <v>31</v>
      </c>
      <c r="J33" s="19">
        <v>6</v>
      </c>
      <c r="K33" s="51" t="s">
        <v>31</v>
      </c>
      <c r="L33" s="18">
        <v>5</v>
      </c>
      <c r="M33" s="311" t="str">
        <f t="shared" si="2"/>
        <v>100 歳</v>
      </c>
      <c r="N33" s="312"/>
      <c r="O33" s="89" t="s">
        <v>24</v>
      </c>
      <c r="P33" s="96">
        <v>7</v>
      </c>
      <c r="Q33" s="313">
        <v>37598</v>
      </c>
      <c r="R33" s="314"/>
      <c r="S33" s="138">
        <v>90</v>
      </c>
      <c r="T33" s="308"/>
      <c r="U33" s="309"/>
      <c r="V33" s="308"/>
      <c r="W33" s="310"/>
      <c r="X33" s="110" t="str">
        <f t="shared" si="3"/>
        <v/>
      </c>
      <c r="Y33" s="31" t="s">
        <v>52</v>
      </c>
      <c r="Z33" s="32">
        <v>3</v>
      </c>
      <c r="AA33" s="32">
        <v>2</v>
      </c>
      <c r="AB33" s="32">
        <v>4</v>
      </c>
      <c r="AC33" s="33">
        <v>2</v>
      </c>
      <c r="AD33" s="54" t="str">
        <f t="shared" si="4"/>
        <v>形3</v>
      </c>
      <c r="AE33" s="110" t="str">
        <f t="shared" si="7"/>
        <v/>
      </c>
    </row>
    <row r="34" spans="1:31" ht="30" customHeight="1" x14ac:dyDescent="0.25">
      <c r="A34" s="41"/>
      <c r="B34" s="70">
        <v>4</v>
      </c>
      <c r="C34" s="78"/>
      <c r="D34" s="40" t="str">
        <f t="shared" si="6"/>
        <v/>
      </c>
      <c r="E34" s="25"/>
      <c r="F34" s="22" t="str">
        <f t="shared" si="1"/>
        <v/>
      </c>
      <c r="G34" s="49">
        <v>19</v>
      </c>
      <c r="H34" s="114"/>
      <c r="I34" s="51" t="s">
        <v>31</v>
      </c>
      <c r="J34" s="19"/>
      <c r="K34" s="51" t="s">
        <v>31</v>
      </c>
      <c r="L34" s="18"/>
      <c r="M34" s="311" t="str">
        <f>CONCATENATE(IF(H34="","　　",IF(J34&lt;4,MID($A$4,FIND("ズ",$A$4)+1,4)-G34*100-H34,IF(AND(J34=4,L34=1),MID($A$4,FIND("ズ",$A$4)+1,4)-G34*100-H34,MID($A$4,FIND("ズ",$A$4)+1,4)-G34*100-H34-1)))," 歳")</f>
        <v>　　 歳</v>
      </c>
      <c r="N34" s="312"/>
      <c r="O34" s="89" t="s">
        <v>24</v>
      </c>
      <c r="P34" s="96"/>
      <c r="Q34" s="313" t="s">
        <v>170</v>
      </c>
      <c r="R34" s="314"/>
      <c r="S34" s="138"/>
      <c r="T34" s="308"/>
      <c r="U34" s="309"/>
      <c r="V34" s="308"/>
      <c r="W34" s="310"/>
      <c r="X34" s="110" t="str">
        <f t="shared" si="3"/>
        <v/>
      </c>
      <c r="Y34" s="31" t="s">
        <v>53</v>
      </c>
      <c r="Z34" s="32">
        <v>3</v>
      </c>
      <c r="AA34" s="32">
        <v>2</v>
      </c>
      <c r="AB34" s="32">
        <v>4</v>
      </c>
      <c r="AC34" s="33">
        <v>2</v>
      </c>
      <c r="AD34" s="54" t="str">
        <f t="shared" si="4"/>
        <v/>
      </c>
      <c r="AE34" s="110" t="str">
        <f t="shared" si="7"/>
        <v/>
      </c>
    </row>
    <row r="35" spans="1:31" ht="30" customHeight="1" x14ac:dyDescent="0.25">
      <c r="A35" s="41"/>
      <c r="B35" s="70">
        <v>5</v>
      </c>
      <c r="C35" s="78"/>
      <c r="D35" s="40" t="str">
        <f t="shared" si="6"/>
        <v/>
      </c>
      <c r="E35" s="25"/>
      <c r="F35" s="22" t="str">
        <f t="shared" si="1"/>
        <v/>
      </c>
      <c r="G35" s="49">
        <v>19</v>
      </c>
      <c r="H35" s="114"/>
      <c r="I35" s="51" t="s">
        <v>31</v>
      </c>
      <c r="J35" s="19"/>
      <c r="K35" s="51" t="s">
        <v>31</v>
      </c>
      <c r="L35" s="18"/>
      <c r="M35" s="311" t="str">
        <f>CONCATENATE(IF(H35="","　　",IF(J35&lt;4,MID($A$4,FIND("ズ",$A$4)+1,4)-G35*100-H35,IF(AND(J35=4,L35=1),MID($A$4,FIND("ズ",$A$4)+1,4)-G35*100-H35,MID($A$4,FIND("ズ",$A$4)+1,4)-G35*100-H35-1)))," 歳")</f>
        <v>　　 歳</v>
      </c>
      <c r="N35" s="312"/>
      <c r="O35" s="89" t="s">
        <v>24</v>
      </c>
      <c r="P35" s="96"/>
      <c r="Q35" s="313" t="s">
        <v>170</v>
      </c>
      <c r="R35" s="314"/>
      <c r="S35" s="138"/>
      <c r="T35" s="308"/>
      <c r="U35" s="309"/>
      <c r="V35" s="308"/>
      <c r="W35" s="310"/>
      <c r="X35" s="110" t="str">
        <f t="shared" si="3"/>
        <v/>
      </c>
      <c r="Y35" s="31" t="s">
        <v>54</v>
      </c>
      <c r="Z35" s="32">
        <v>4</v>
      </c>
      <c r="AA35" s="32">
        <v>2</v>
      </c>
      <c r="AB35" s="32">
        <v>5</v>
      </c>
      <c r="AC35" s="33">
        <v>3</v>
      </c>
      <c r="AD35" s="54" t="str">
        <f t="shared" si="4"/>
        <v/>
      </c>
      <c r="AE35" s="110" t="str">
        <f t="shared" si="7"/>
        <v/>
      </c>
    </row>
    <row r="36" spans="1:31" ht="30" customHeight="1" x14ac:dyDescent="0.25">
      <c r="A36" s="41"/>
      <c r="B36" s="70">
        <v>6</v>
      </c>
      <c r="C36" s="78"/>
      <c r="D36" s="40" t="str">
        <f t="shared" si="6"/>
        <v/>
      </c>
      <c r="E36" s="25"/>
      <c r="F36" s="22" t="str">
        <f t="shared" si="1"/>
        <v/>
      </c>
      <c r="G36" s="49">
        <v>19</v>
      </c>
      <c r="H36" s="114"/>
      <c r="I36" s="51" t="s">
        <v>31</v>
      </c>
      <c r="J36" s="19"/>
      <c r="K36" s="51" t="s">
        <v>31</v>
      </c>
      <c r="L36" s="18"/>
      <c r="M36" s="311" t="str">
        <f>CONCATENATE(IF(H36="","　　",IF(J36&lt;4,MID($A$4,FIND("ズ",$A$4)+1,4)-G36*100-H36,IF(AND(J36=4,L36=1),MID($A$4,FIND("ズ",$A$4)+1,4)-G36*100-H36,MID($A$4,FIND("ズ",$A$4)+1,4)-G36*100-H36-1)))," 歳")</f>
        <v>　　 歳</v>
      </c>
      <c r="N36" s="312"/>
      <c r="O36" s="89" t="s">
        <v>24</v>
      </c>
      <c r="P36" s="96"/>
      <c r="Q36" s="313" t="s">
        <v>170</v>
      </c>
      <c r="R36" s="314"/>
      <c r="S36" s="138"/>
      <c r="T36" s="308"/>
      <c r="U36" s="309"/>
      <c r="V36" s="308"/>
      <c r="W36" s="310"/>
      <c r="X36" s="110" t="str">
        <f t="shared" si="3"/>
        <v/>
      </c>
      <c r="Y36" s="31" t="s">
        <v>55</v>
      </c>
      <c r="Z36" s="32">
        <v>4</v>
      </c>
      <c r="AA36" s="32">
        <v>2</v>
      </c>
      <c r="AB36" s="32">
        <v>5</v>
      </c>
      <c r="AC36" s="33">
        <v>3</v>
      </c>
      <c r="AD36" s="54" t="str">
        <f t="shared" si="4"/>
        <v/>
      </c>
      <c r="AE36" s="110" t="str">
        <f t="shared" si="7"/>
        <v/>
      </c>
    </row>
    <row r="37" spans="1:31" ht="30" customHeight="1" x14ac:dyDescent="0.25">
      <c r="A37" s="41"/>
      <c r="B37" s="70">
        <v>7</v>
      </c>
      <c r="C37" s="78"/>
      <c r="D37" s="40" t="str">
        <f t="shared" si="6"/>
        <v/>
      </c>
      <c r="E37" s="25"/>
      <c r="F37" s="22" t="str">
        <f t="shared" si="1"/>
        <v/>
      </c>
      <c r="G37" s="49">
        <v>19</v>
      </c>
      <c r="H37" s="114"/>
      <c r="I37" s="51" t="s">
        <v>31</v>
      </c>
      <c r="J37" s="19"/>
      <c r="K37" s="51" t="s">
        <v>31</v>
      </c>
      <c r="L37" s="18"/>
      <c r="M37" s="311" t="str">
        <f>CONCATENATE(IF(H37="","　　",IF(J37&lt;4,MID($A$4,FIND("ズ",$A$4)+1,4)-G37*100-H37,IF(AND(J37=4,L37=1),MID($A$4,FIND("ズ",$A$4)+1,4)-G37*100-H37,MID($A$4,FIND("ズ",$A$4)+1,4)-G37*100-H37-1)))," 歳")</f>
        <v>　　 歳</v>
      </c>
      <c r="N37" s="312"/>
      <c r="O37" s="89" t="s">
        <v>24</v>
      </c>
      <c r="P37" s="96"/>
      <c r="Q37" s="313" t="s">
        <v>170</v>
      </c>
      <c r="R37" s="314"/>
      <c r="S37" s="138"/>
      <c r="T37" s="308"/>
      <c r="U37" s="309"/>
      <c r="V37" s="308"/>
      <c r="W37" s="310"/>
      <c r="X37" s="110" t="str">
        <f t="shared" si="3"/>
        <v/>
      </c>
      <c r="Y37" s="31" t="s">
        <v>56</v>
      </c>
      <c r="Z37" s="32">
        <v>4</v>
      </c>
      <c r="AA37" s="32">
        <v>2</v>
      </c>
      <c r="AB37" s="32">
        <v>5</v>
      </c>
      <c r="AC37" s="33">
        <v>3</v>
      </c>
      <c r="AD37" s="54" t="str">
        <f t="shared" si="4"/>
        <v/>
      </c>
      <c r="AE37" s="110" t="str">
        <f t="shared" si="7"/>
        <v/>
      </c>
    </row>
    <row r="38" spans="1:31" ht="30" customHeight="1" x14ac:dyDescent="0.25">
      <c r="A38" s="41"/>
      <c r="B38" s="70">
        <v>8</v>
      </c>
      <c r="C38" s="78"/>
      <c r="D38" s="40" t="str">
        <f t="shared" si="6"/>
        <v/>
      </c>
      <c r="E38" s="25"/>
      <c r="F38" s="22" t="str">
        <f t="shared" si="1"/>
        <v/>
      </c>
      <c r="G38" s="49">
        <v>19</v>
      </c>
      <c r="H38" s="114"/>
      <c r="I38" s="51" t="s">
        <v>31</v>
      </c>
      <c r="J38" s="19"/>
      <c r="K38" s="51" t="s">
        <v>31</v>
      </c>
      <c r="L38" s="18"/>
      <c r="M38" s="311" t="str">
        <f>CONCATENATE(IF(H38="","　　",IF(J38&lt;4,MID($A$4,FIND("ズ",$A$4)+1,4)-G38*100-H38,IF(AND(J38=4,L38=1),MID($A$4,FIND("ズ",$A$4)+1,4)-G38*100-H38,MID($A$4,FIND("ズ",$A$4)+1,4)-G38*100-H38-1)))," 歳")</f>
        <v>　　 歳</v>
      </c>
      <c r="N38" s="312"/>
      <c r="O38" s="89" t="s">
        <v>24</v>
      </c>
      <c r="P38" s="96"/>
      <c r="Q38" s="313" t="s">
        <v>170</v>
      </c>
      <c r="R38" s="314"/>
      <c r="S38" s="138"/>
      <c r="T38" s="308"/>
      <c r="U38" s="309"/>
      <c r="V38" s="308"/>
      <c r="W38" s="310"/>
      <c r="X38" s="110" t="str">
        <f t="shared" si="3"/>
        <v/>
      </c>
      <c r="Y38" s="31" t="s">
        <v>57</v>
      </c>
      <c r="Z38" s="32">
        <v>4</v>
      </c>
      <c r="AA38" s="32">
        <v>2</v>
      </c>
      <c r="AB38" s="32">
        <v>5</v>
      </c>
      <c r="AC38" s="33">
        <v>3</v>
      </c>
      <c r="AD38" s="54" t="str">
        <f t="shared" si="4"/>
        <v/>
      </c>
      <c r="AE38" s="110" t="str">
        <f t="shared" si="7"/>
        <v/>
      </c>
    </row>
    <row r="39" spans="1:31" ht="30" customHeight="1" x14ac:dyDescent="0.25">
      <c r="A39" s="41"/>
      <c r="B39" s="70">
        <v>9</v>
      </c>
      <c r="C39" s="78"/>
      <c r="D39" s="40" t="str">
        <f t="shared" si="6"/>
        <v/>
      </c>
      <c r="E39" s="25"/>
      <c r="F39" s="22" t="str">
        <f t="shared" si="1"/>
        <v/>
      </c>
      <c r="G39" s="49">
        <v>19</v>
      </c>
      <c r="H39" s="114"/>
      <c r="I39" s="51" t="s">
        <v>31</v>
      </c>
      <c r="J39" s="19"/>
      <c r="K39" s="51" t="s">
        <v>31</v>
      </c>
      <c r="L39" s="18"/>
      <c r="M39" s="311" t="str">
        <f t="shared" si="2"/>
        <v>　　 歳</v>
      </c>
      <c r="N39" s="312"/>
      <c r="O39" s="89" t="s">
        <v>24</v>
      </c>
      <c r="P39" s="96"/>
      <c r="Q39" s="313" t="s">
        <v>170</v>
      </c>
      <c r="R39" s="314"/>
      <c r="S39" s="138"/>
      <c r="T39" s="308"/>
      <c r="U39" s="309"/>
      <c r="V39" s="308"/>
      <c r="W39" s="310"/>
      <c r="X39" s="110" t="str">
        <f t="shared" si="3"/>
        <v/>
      </c>
      <c r="Y39" s="31" t="s">
        <v>58</v>
      </c>
      <c r="Z39" s="32">
        <v>4</v>
      </c>
      <c r="AA39" s="32">
        <v>2</v>
      </c>
      <c r="AB39" s="32">
        <v>5</v>
      </c>
      <c r="AC39" s="33">
        <v>3</v>
      </c>
      <c r="AD39" s="54" t="str">
        <f t="shared" si="4"/>
        <v/>
      </c>
      <c r="AE39" s="110" t="str">
        <f t="shared" si="7"/>
        <v/>
      </c>
    </row>
    <row r="40" spans="1:31" ht="30" customHeight="1" thickBot="1" x14ac:dyDescent="0.3">
      <c r="A40" s="41"/>
      <c r="B40" s="70">
        <v>10</v>
      </c>
      <c r="C40" s="81"/>
      <c r="D40" s="82" t="str">
        <f t="shared" si="6"/>
        <v/>
      </c>
      <c r="E40" s="83"/>
      <c r="F40" s="84" t="str">
        <f t="shared" si="1"/>
        <v/>
      </c>
      <c r="G40" s="85">
        <v>19</v>
      </c>
      <c r="H40" s="117"/>
      <c r="I40" s="86" t="s">
        <v>31</v>
      </c>
      <c r="J40" s="87"/>
      <c r="K40" s="86" t="s">
        <v>31</v>
      </c>
      <c r="L40" s="91"/>
      <c r="M40" s="465" t="str">
        <f t="shared" si="2"/>
        <v>　　 歳</v>
      </c>
      <c r="N40" s="466"/>
      <c r="O40" s="89" t="s">
        <v>24</v>
      </c>
      <c r="P40" s="99"/>
      <c r="Q40" s="360" t="s">
        <v>170</v>
      </c>
      <c r="R40" s="361"/>
      <c r="S40" s="141"/>
      <c r="T40" s="345"/>
      <c r="U40" s="346"/>
      <c r="V40" s="345"/>
      <c r="W40" s="347"/>
      <c r="X40" s="110" t="str">
        <f t="shared" si="3"/>
        <v/>
      </c>
      <c r="Y40" s="31" t="s">
        <v>59</v>
      </c>
      <c r="Z40" s="32">
        <v>5</v>
      </c>
      <c r="AA40" s="32">
        <v>3</v>
      </c>
      <c r="AB40" s="32">
        <v>5</v>
      </c>
      <c r="AC40" s="33">
        <v>3</v>
      </c>
      <c r="AD40" s="54" t="str">
        <f t="shared" si="4"/>
        <v/>
      </c>
      <c r="AE40" s="110" t="str">
        <f t="shared" si="7"/>
        <v/>
      </c>
    </row>
    <row r="41" spans="1:31" s="14" customFormat="1" ht="18" customHeight="1" thickTop="1" x14ac:dyDescent="0.25">
      <c r="A41" s="452" t="s">
        <v>23</v>
      </c>
      <c r="B41" s="454" t="s">
        <v>27</v>
      </c>
      <c r="C41" s="454"/>
      <c r="D41" s="454"/>
      <c r="E41" s="454"/>
      <c r="F41" s="454"/>
      <c r="G41" s="454"/>
      <c r="H41" s="454"/>
      <c r="I41" s="454"/>
      <c r="J41" s="454"/>
      <c r="K41" s="454"/>
      <c r="L41" s="454"/>
      <c r="M41" s="454"/>
      <c r="N41" s="454"/>
      <c r="O41" s="454"/>
      <c r="P41" s="454"/>
      <c r="Q41" s="454"/>
      <c r="R41" s="454"/>
      <c r="X41" s="110"/>
      <c r="Y41" s="31" t="s">
        <v>60</v>
      </c>
      <c r="Z41" s="32">
        <v>5</v>
      </c>
      <c r="AA41" s="32">
        <v>3</v>
      </c>
      <c r="AB41" s="32">
        <v>5</v>
      </c>
      <c r="AC41" s="33">
        <v>3</v>
      </c>
      <c r="AE41" s="110"/>
    </row>
    <row r="42" spans="1:31" s="14" customFormat="1" x14ac:dyDescent="0.25">
      <c r="A42" s="453"/>
      <c r="B42" s="4" t="s">
        <v>28</v>
      </c>
      <c r="C42" s="4"/>
      <c r="D42" s="4"/>
      <c r="E42" s="4"/>
      <c r="F42" s="4"/>
      <c r="G42" s="4"/>
      <c r="H42" s="4"/>
      <c r="I42" s="4"/>
      <c r="J42" s="4"/>
      <c r="K42" s="4"/>
      <c r="L42" s="4"/>
      <c r="M42" s="4"/>
      <c r="N42" s="4"/>
      <c r="O42" s="4"/>
      <c r="P42" s="4"/>
      <c r="Q42" s="4"/>
      <c r="R42" s="4"/>
      <c r="X42" s="110"/>
      <c r="Y42" s="31" t="s">
        <v>61</v>
      </c>
      <c r="Z42" s="32">
        <v>5</v>
      </c>
      <c r="AA42" s="32">
        <v>3</v>
      </c>
      <c r="AB42" s="32">
        <v>5</v>
      </c>
      <c r="AC42" s="33">
        <v>3</v>
      </c>
      <c r="AE42" s="110"/>
    </row>
    <row r="43" spans="1:31" s="14" customFormat="1" ht="14.25" customHeight="1" x14ac:dyDescent="0.25">
      <c r="A43" s="453"/>
      <c r="B43" s="454" t="s">
        <v>22</v>
      </c>
      <c r="C43" s="454"/>
      <c r="D43" s="454"/>
      <c r="E43" s="454"/>
      <c r="F43" s="454"/>
      <c r="G43" s="454"/>
      <c r="H43" s="454"/>
      <c r="I43" s="454"/>
      <c r="J43" s="454"/>
      <c r="K43" s="454"/>
      <c r="L43" s="454"/>
      <c r="M43" s="454"/>
      <c r="N43" s="454"/>
      <c r="O43" s="454"/>
      <c r="P43" s="454"/>
      <c r="Q43" s="454"/>
      <c r="R43" s="454"/>
      <c r="X43" s="110"/>
      <c r="Y43" s="31" t="s">
        <v>62</v>
      </c>
      <c r="Z43" s="32">
        <v>5</v>
      </c>
      <c r="AA43" s="32">
        <v>3</v>
      </c>
      <c r="AB43" s="32">
        <v>5</v>
      </c>
      <c r="AC43" s="33">
        <v>3</v>
      </c>
      <c r="AE43" s="110"/>
    </row>
    <row r="44" spans="1:31" s="14" customFormat="1" ht="5.25" customHeight="1" thickBot="1" x14ac:dyDescent="0.3">
      <c r="B44" s="15"/>
      <c r="C44" s="16"/>
      <c r="D44" s="16"/>
      <c r="G44" s="4"/>
      <c r="H44" s="4"/>
      <c r="I44" s="4"/>
      <c r="J44" s="4"/>
      <c r="K44" s="4"/>
      <c r="L44" s="4"/>
      <c r="M44" s="4"/>
      <c r="N44" s="4"/>
      <c r="X44" s="110"/>
      <c r="Y44" s="31" t="s">
        <v>63</v>
      </c>
      <c r="Z44" s="32">
        <v>5</v>
      </c>
      <c r="AA44" s="32">
        <v>3</v>
      </c>
      <c r="AB44" s="32">
        <v>5</v>
      </c>
      <c r="AC44" s="33">
        <v>3</v>
      </c>
      <c r="AE44" s="110"/>
    </row>
    <row r="45" spans="1:31" ht="14.25" customHeight="1" thickTop="1" thickBot="1" x14ac:dyDescent="0.3">
      <c r="A45" s="437" t="s">
        <v>20</v>
      </c>
      <c r="B45" s="438"/>
      <c r="C45" s="389" t="s">
        <v>21</v>
      </c>
      <c r="D45" s="390"/>
      <c r="E45" s="391"/>
      <c r="F45" s="434" t="s">
        <v>9</v>
      </c>
      <c r="G45" s="408" t="s">
        <v>10</v>
      </c>
      <c r="H45" s="409"/>
      <c r="I45" s="410"/>
      <c r="J45" s="136" t="s">
        <v>181</v>
      </c>
      <c r="K45" s="356">
        <v>135</v>
      </c>
      <c r="L45" s="356"/>
      <c r="M45" s="357"/>
      <c r="N45" s="425" t="s">
        <v>186</v>
      </c>
      <c r="O45" s="426"/>
      <c r="P45" s="426"/>
      <c r="Q45" s="426"/>
      <c r="R45" s="426"/>
      <c r="S45" s="426"/>
      <c r="T45" s="426"/>
      <c r="U45" s="426"/>
      <c r="V45" s="426"/>
      <c r="W45" s="427"/>
      <c r="Y45" s="31" t="s">
        <v>64</v>
      </c>
      <c r="Z45" s="32">
        <v>6</v>
      </c>
      <c r="AA45" s="32">
        <v>3</v>
      </c>
      <c r="AB45" s="32">
        <v>5</v>
      </c>
      <c r="AC45" s="33">
        <v>3</v>
      </c>
    </row>
    <row r="46" spans="1:31" ht="15" customHeight="1" thickTop="1" thickBot="1" x14ac:dyDescent="0.3">
      <c r="A46" s="439"/>
      <c r="B46" s="440"/>
      <c r="C46" s="462" t="s">
        <v>180</v>
      </c>
      <c r="D46" s="463"/>
      <c r="E46" s="464"/>
      <c r="F46" s="435"/>
      <c r="G46" s="411"/>
      <c r="H46" s="412"/>
      <c r="I46" s="413"/>
      <c r="J46" s="135" t="s">
        <v>182</v>
      </c>
      <c r="K46" s="358">
        <v>8538</v>
      </c>
      <c r="L46" s="358"/>
      <c r="M46" s="359"/>
      <c r="N46" s="428"/>
      <c r="O46" s="429"/>
      <c r="P46" s="429"/>
      <c r="Q46" s="429"/>
      <c r="R46" s="429"/>
      <c r="S46" s="429"/>
      <c r="T46" s="429"/>
      <c r="U46" s="429"/>
      <c r="V46" s="429"/>
      <c r="W46" s="430"/>
      <c r="Y46" s="31" t="s">
        <v>65</v>
      </c>
      <c r="Z46" s="32">
        <v>6</v>
      </c>
      <c r="AA46" s="32">
        <v>3</v>
      </c>
      <c r="AB46" s="32">
        <v>5</v>
      </c>
      <c r="AC46" s="33">
        <v>3</v>
      </c>
    </row>
    <row r="47" spans="1:31" ht="16.5" thickTop="1" x14ac:dyDescent="0.25">
      <c r="A47" s="439"/>
      <c r="B47" s="440"/>
      <c r="C47" s="395" t="s">
        <v>179</v>
      </c>
      <c r="D47" s="396"/>
      <c r="E47" s="397"/>
      <c r="F47" s="435"/>
      <c r="G47" s="443" t="s">
        <v>183</v>
      </c>
      <c r="H47" s="444"/>
      <c r="I47" s="444"/>
      <c r="J47" s="444"/>
      <c r="K47" s="445"/>
      <c r="L47" s="431" t="s">
        <v>184</v>
      </c>
      <c r="M47" s="432"/>
      <c r="N47" s="432"/>
      <c r="O47" s="432"/>
      <c r="P47" s="432"/>
      <c r="Q47" s="432"/>
      <c r="R47" s="432"/>
      <c r="S47" s="432"/>
      <c r="T47" s="432"/>
      <c r="U47" s="432"/>
      <c r="V47" s="432"/>
      <c r="W47" s="433"/>
      <c r="Y47" s="31" t="s">
        <v>66</v>
      </c>
      <c r="Z47" s="32">
        <v>6</v>
      </c>
      <c r="AA47" s="32">
        <v>3</v>
      </c>
      <c r="AB47" s="32">
        <v>5</v>
      </c>
      <c r="AC47" s="33">
        <v>3</v>
      </c>
    </row>
    <row r="48" spans="1:31" ht="16.5" thickBot="1" x14ac:dyDescent="0.3">
      <c r="A48" s="441"/>
      <c r="B48" s="442"/>
      <c r="C48" s="398"/>
      <c r="D48" s="399"/>
      <c r="E48" s="400"/>
      <c r="F48" s="436"/>
      <c r="G48" s="392" t="s">
        <v>19</v>
      </c>
      <c r="H48" s="393"/>
      <c r="I48" s="393"/>
      <c r="J48" s="393"/>
      <c r="K48" s="394"/>
      <c r="L48" s="401" t="s">
        <v>185</v>
      </c>
      <c r="M48" s="402"/>
      <c r="N48" s="402"/>
      <c r="O48" s="402"/>
      <c r="P48" s="402"/>
      <c r="Q48" s="402"/>
      <c r="R48" s="402"/>
      <c r="S48" s="402"/>
      <c r="T48" s="402"/>
      <c r="U48" s="402"/>
      <c r="V48" s="402"/>
      <c r="W48" s="403"/>
      <c r="Y48" s="31" t="s">
        <v>67</v>
      </c>
      <c r="Z48" s="32">
        <v>6</v>
      </c>
      <c r="AA48" s="32">
        <v>3</v>
      </c>
      <c r="AB48" s="32">
        <v>5</v>
      </c>
      <c r="AC48" s="33">
        <v>3</v>
      </c>
    </row>
    <row r="49" spans="6:29" ht="16.5" thickTop="1" x14ac:dyDescent="0.25">
      <c r="Y49" s="31" t="s">
        <v>68</v>
      </c>
      <c r="Z49" s="32">
        <v>6</v>
      </c>
      <c r="AA49" s="32">
        <v>3</v>
      </c>
      <c r="AB49" s="32">
        <v>5</v>
      </c>
      <c r="AC49" s="33">
        <v>3</v>
      </c>
    </row>
    <row r="50" spans="6:29" ht="17.25" customHeight="1" x14ac:dyDescent="0.25">
      <c r="F50" s="143"/>
      <c r="G50" s="144"/>
      <c r="H50" s="145"/>
      <c r="Y50" s="31" t="s">
        <v>69</v>
      </c>
      <c r="Z50" s="32">
        <v>7</v>
      </c>
      <c r="AA50" s="32">
        <v>4</v>
      </c>
      <c r="AB50" s="32">
        <v>5</v>
      </c>
      <c r="AC50" s="33">
        <v>3</v>
      </c>
    </row>
    <row r="51" spans="6:29" x14ac:dyDescent="0.25">
      <c r="F51" s="142"/>
      <c r="G51" s="142"/>
      <c r="H51" s="146"/>
      <c r="Y51" s="31" t="s">
        <v>70</v>
      </c>
      <c r="Z51" s="32">
        <v>7</v>
      </c>
      <c r="AA51" s="32">
        <v>4</v>
      </c>
      <c r="AB51" s="32">
        <v>5</v>
      </c>
      <c r="AC51" s="33">
        <v>3</v>
      </c>
    </row>
    <row r="52" spans="6:29" x14ac:dyDescent="0.25">
      <c r="F52" s="142"/>
      <c r="G52" s="142"/>
      <c r="H52" s="146"/>
      <c r="Y52" s="31" t="s">
        <v>71</v>
      </c>
      <c r="Z52" s="32">
        <v>7</v>
      </c>
      <c r="AA52" s="32">
        <v>4</v>
      </c>
      <c r="AB52" s="32">
        <v>5</v>
      </c>
      <c r="AC52" s="33">
        <v>3</v>
      </c>
    </row>
    <row r="53" spans="6:29" x14ac:dyDescent="0.25">
      <c r="F53" s="142"/>
      <c r="G53" s="142"/>
      <c r="H53" s="146"/>
      <c r="Y53" s="31" t="s">
        <v>72</v>
      </c>
      <c r="Z53" s="32">
        <v>7</v>
      </c>
      <c r="AA53" s="32">
        <v>4</v>
      </c>
      <c r="AB53" s="32">
        <v>5</v>
      </c>
      <c r="AC53" s="33">
        <v>3</v>
      </c>
    </row>
    <row r="54" spans="6:29" x14ac:dyDescent="0.25">
      <c r="H54" s="3"/>
      <c r="Y54" s="31" t="s">
        <v>73</v>
      </c>
      <c r="Z54" s="32">
        <v>7</v>
      </c>
      <c r="AA54" s="32">
        <v>4</v>
      </c>
      <c r="AB54" s="32">
        <v>5</v>
      </c>
      <c r="AC54" s="33">
        <v>3</v>
      </c>
    </row>
    <row r="55" spans="6:29" x14ac:dyDescent="0.25">
      <c r="H55" s="3"/>
      <c r="Y55" s="31" t="s">
        <v>74</v>
      </c>
      <c r="Z55" s="32">
        <v>7</v>
      </c>
      <c r="AA55" s="32">
        <v>4</v>
      </c>
      <c r="AB55" s="32">
        <v>5</v>
      </c>
      <c r="AC55" s="33">
        <v>3</v>
      </c>
    </row>
    <row r="56" spans="6:29" x14ac:dyDescent="0.25">
      <c r="Y56" s="31" t="s">
        <v>75</v>
      </c>
      <c r="Z56" s="32">
        <v>7</v>
      </c>
      <c r="AA56" s="32">
        <v>4</v>
      </c>
      <c r="AB56" s="32">
        <v>5</v>
      </c>
      <c r="AC56" s="33">
        <v>3</v>
      </c>
    </row>
    <row r="57" spans="6:29" x14ac:dyDescent="0.25">
      <c r="Y57" s="31" t="s">
        <v>76</v>
      </c>
      <c r="Z57" s="32">
        <v>7</v>
      </c>
      <c r="AA57" s="32">
        <v>4</v>
      </c>
      <c r="AB57" s="32">
        <v>5</v>
      </c>
      <c r="AC57" s="33">
        <v>3</v>
      </c>
    </row>
    <row r="58" spans="6:29" x14ac:dyDescent="0.25">
      <c r="Y58" s="31" t="s">
        <v>77</v>
      </c>
      <c r="Z58" s="32">
        <v>7</v>
      </c>
      <c r="AA58" s="32">
        <v>4</v>
      </c>
      <c r="AB58" s="32">
        <v>5</v>
      </c>
      <c r="AC58" s="33">
        <v>3</v>
      </c>
    </row>
    <row r="59" spans="6:29" x14ac:dyDescent="0.25">
      <c r="Y59" s="31" t="s">
        <v>78</v>
      </c>
      <c r="Z59" s="32">
        <v>7</v>
      </c>
      <c r="AA59" s="32">
        <v>4</v>
      </c>
      <c r="AB59" s="32">
        <v>5</v>
      </c>
      <c r="AC59" s="33">
        <v>3</v>
      </c>
    </row>
    <row r="60" spans="6:29" x14ac:dyDescent="0.25">
      <c r="Y60" s="31" t="s">
        <v>79</v>
      </c>
      <c r="Z60" s="32">
        <v>7</v>
      </c>
      <c r="AA60" s="32">
        <v>4</v>
      </c>
      <c r="AB60" s="32">
        <v>5</v>
      </c>
      <c r="AC60" s="33">
        <v>3</v>
      </c>
    </row>
    <row r="61" spans="6:29" x14ac:dyDescent="0.25">
      <c r="Y61" s="31" t="s">
        <v>80</v>
      </c>
      <c r="Z61" s="32">
        <v>7</v>
      </c>
      <c r="AA61" s="32">
        <v>4</v>
      </c>
      <c r="AB61" s="32">
        <v>5</v>
      </c>
      <c r="AC61" s="33">
        <v>3</v>
      </c>
    </row>
    <row r="62" spans="6:29" x14ac:dyDescent="0.25">
      <c r="Y62" s="31" t="s">
        <v>81</v>
      </c>
      <c r="Z62" s="32">
        <v>7</v>
      </c>
      <c r="AA62" s="32">
        <v>4</v>
      </c>
      <c r="AB62" s="32">
        <v>5</v>
      </c>
      <c r="AC62" s="33">
        <v>3</v>
      </c>
    </row>
    <row r="63" spans="6:29" x14ac:dyDescent="0.25">
      <c r="Y63" s="31" t="s">
        <v>82</v>
      </c>
      <c r="Z63" s="32">
        <v>7</v>
      </c>
      <c r="AA63" s="32">
        <v>4</v>
      </c>
      <c r="AB63" s="32">
        <v>5</v>
      </c>
      <c r="AC63" s="33">
        <v>3</v>
      </c>
    </row>
    <row r="64" spans="6:29" x14ac:dyDescent="0.25">
      <c r="Y64" s="31" t="s">
        <v>83</v>
      </c>
      <c r="Z64" s="32">
        <v>7</v>
      </c>
      <c r="AA64" s="32">
        <v>4</v>
      </c>
      <c r="AB64" s="32">
        <v>5</v>
      </c>
      <c r="AC64" s="33">
        <v>3</v>
      </c>
    </row>
    <row r="65" spans="25:29" x14ac:dyDescent="0.25">
      <c r="Y65" s="31" t="s">
        <v>84</v>
      </c>
      <c r="Z65" s="32">
        <v>7</v>
      </c>
      <c r="AA65" s="32">
        <v>4</v>
      </c>
      <c r="AB65" s="32">
        <v>5</v>
      </c>
      <c r="AC65" s="33">
        <v>3</v>
      </c>
    </row>
    <row r="66" spans="25:29" x14ac:dyDescent="0.25">
      <c r="Y66" s="31" t="s">
        <v>85</v>
      </c>
      <c r="Z66" s="32">
        <v>7</v>
      </c>
      <c r="AA66" s="32">
        <v>4</v>
      </c>
      <c r="AB66" s="32">
        <v>5</v>
      </c>
      <c r="AC66" s="33">
        <v>3</v>
      </c>
    </row>
    <row r="67" spans="25:29" x14ac:dyDescent="0.25">
      <c r="Y67" s="31" t="s">
        <v>86</v>
      </c>
      <c r="Z67" s="32">
        <v>7</v>
      </c>
      <c r="AA67" s="32">
        <v>4</v>
      </c>
      <c r="AB67" s="32">
        <v>5</v>
      </c>
      <c r="AC67" s="33">
        <v>3</v>
      </c>
    </row>
    <row r="68" spans="25:29" x14ac:dyDescent="0.25">
      <c r="Y68" s="31" t="s">
        <v>87</v>
      </c>
      <c r="Z68" s="32">
        <v>7</v>
      </c>
      <c r="AA68" s="32">
        <v>4</v>
      </c>
      <c r="AB68" s="32">
        <v>5</v>
      </c>
      <c r="AC68" s="33">
        <v>3</v>
      </c>
    </row>
    <row r="69" spans="25:29" x14ac:dyDescent="0.25">
      <c r="Y69" s="31" t="s">
        <v>88</v>
      </c>
      <c r="Z69" s="32">
        <v>7</v>
      </c>
      <c r="AA69" s="32">
        <v>4</v>
      </c>
      <c r="AB69" s="32">
        <v>5</v>
      </c>
      <c r="AC69" s="33">
        <v>3</v>
      </c>
    </row>
    <row r="70" spans="25:29" x14ac:dyDescent="0.25">
      <c r="Y70" s="31" t="s">
        <v>89</v>
      </c>
      <c r="Z70" s="32">
        <v>7</v>
      </c>
      <c r="AA70" s="32">
        <v>4</v>
      </c>
      <c r="AB70" s="32">
        <v>5</v>
      </c>
      <c r="AC70" s="33">
        <v>3</v>
      </c>
    </row>
    <row r="71" spans="25:29" x14ac:dyDescent="0.25">
      <c r="Y71" s="31" t="s">
        <v>90</v>
      </c>
      <c r="Z71" s="32">
        <v>7</v>
      </c>
      <c r="AA71" s="32">
        <v>4</v>
      </c>
      <c r="AB71" s="32">
        <v>5</v>
      </c>
      <c r="AC71" s="33">
        <v>3</v>
      </c>
    </row>
    <row r="72" spans="25:29" x14ac:dyDescent="0.25">
      <c r="Y72" s="31" t="s">
        <v>91</v>
      </c>
      <c r="Z72" s="32">
        <v>7</v>
      </c>
      <c r="AA72" s="32">
        <v>4</v>
      </c>
      <c r="AB72" s="32">
        <v>5</v>
      </c>
      <c r="AC72" s="33">
        <v>3</v>
      </c>
    </row>
    <row r="73" spans="25:29" x14ac:dyDescent="0.25">
      <c r="Y73" s="31" t="s">
        <v>92</v>
      </c>
      <c r="Z73" s="32">
        <v>7</v>
      </c>
      <c r="AA73" s="32">
        <v>4</v>
      </c>
      <c r="AB73" s="32">
        <v>5</v>
      </c>
      <c r="AC73" s="33">
        <v>3</v>
      </c>
    </row>
    <row r="74" spans="25:29" x14ac:dyDescent="0.25">
      <c r="Y74" s="31" t="s">
        <v>93</v>
      </c>
      <c r="Z74" s="32">
        <v>7</v>
      </c>
      <c r="AA74" s="32">
        <v>4</v>
      </c>
      <c r="AB74" s="32">
        <v>5</v>
      </c>
      <c r="AC74" s="33">
        <v>3</v>
      </c>
    </row>
    <row r="75" spans="25:29" x14ac:dyDescent="0.25">
      <c r="Y75" s="31" t="s">
        <v>94</v>
      </c>
      <c r="Z75" s="32">
        <v>7</v>
      </c>
      <c r="AA75" s="32">
        <v>4</v>
      </c>
      <c r="AB75" s="32">
        <v>5</v>
      </c>
      <c r="AC75" s="33">
        <v>3</v>
      </c>
    </row>
    <row r="76" spans="25:29" x14ac:dyDescent="0.25">
      <c r="Y76" s="31" t="s">
        <v>95</v>
      </c>
      <c r="Z76" s="32">
        <v>7</v>
      </c>
      <c r="AA76" s="32">
        <v>4</v>
      </c>
      <c r="AB76" s="32">
        <v>5</v>
      </c>
      <c r="AC76" s="33">
        <v>3</v>
      </c>
    </row>
    <row r="77" spans="25:29" x14ac:dyDescent="0.25">
      <c r="Y77" s="31" t="s">
        <v>96</v>
      </c>
      <c r="Z77" s="32">
        <v>7</v>
      </c>
      <c r="AA77" s="32">
        <v>4</v>
      </c>
      <c r="AB77" s="32">
        <v>5</v>
      </c>
      <c r="AC77" s="33">
        <v>3</v>
      </c>
    </row>
    <row r="78" spans="25:29" x14ac:dyDescent="0.25">
      <c r="Y78" s="31" t="s">
        <v>97</v>
      </c>
      <c r="Z78" s="32">
        <v>7</v>
      </c>
      <c r="AA78" s="32">
        <v>4</v>
      </c>
      <c r="AB78" s="32">
        <v>5</v>
      </c>
      <c r="AC78" s="33">
        <v>3</v>
      </c>
    </row>
    <row r="79" spans="25:29" x14ac:dyDescent="0.25">
      <c r="Y79" s="31" t="s">
        <v>98</v>
      </c>
      <c r="Z79" s="32">
        <v>7</v>
      </c>
      <c r="AA79" s="32">
        <v>4</v>
      </c>
      <c r="AB79" s="32">
        <v>5</v>
      </c>
      <c r="AC79" s="33">
        <v>3</v>
      </c>
    </row>
    <row r="80" spans="25:29" ht="16.5" thickBot="1" x14ac:dyDescent="0.3">
      <c r="Y80" s="34" t="s">
        <v>99</v>
      </c>
      <c r="Z80" s="35">
        <v>7</v>
      </c>
      <c r="AA80" s="32">
        <v>4</v>
      </c>
      <c r="AB80" s="32">
        <v>5</v>
      </c>
      <c r="AC80" s="33">
        <v>3</v>
      </c>
    </row>
    <row r="81" spans="25:29" x14ac:dyDescent="0.25">
      <c r="Y81" s="31"/>
      <c r="Z81" s="32"/>
      <c r="AA81" s="32"/>
      <c r="AB81" s="32"/>
      <c r="AC81" s="33"/>
    </row>
    <row r="82" spans="25:29" x14ac:dyDescent="0.25">
      <c r="Y82" s="31"/>
      <c r="Z82" s="32"/>
      <c r="AA82" s="32"/>
      <c r="AB82" s="32"/>
      <c r="AC82" s="33"/>
    </row>
    <row r="83" spans="25:29" x14ac:dyDescent="0.25">
      <c r="Y83" s="31"/>
      <c r="Z83" s="32"/>
      <c r="AA83" s="32"/>
      <c r="AB83" s="32"/>
      <c r="AC83" s="33"/>
    </row>
    <row r="84" spans="25:29" x14ac:dyDescent="0.25">
      <c r="Y84" s="31"/>
      <c r="Z84" s="32"/>
      <c r="AA84" s="32"/>
      <c r="AB84" s="32"/>
      <c r="AC84" s="33"/>
    </row>
    <row r="85" spans="25:29" ht="16.5" thickBot="1" x14ac:dyDescent="0.3">
      <c r="Y85" s="34"/>
      <c r="Z85" s="35"/>
      <c r="AA85" s="32"/>
      <c r="AB85" s="32"/>
      <c r="AC85" s="33"/>
    </row>
  </sheetData>
  <mergeCells count="156">
    <mergeCell ref="A1:W1"/>
    <mergeCell ref="T7:W9"/>
    <mergeCell ref="N45:W46"/>
    <mergeCell ref="L47:W47"/>
    <mergeCell ref="F45:F48"/>
    <mergeCell ref="A45:B48"/>
    <mergeCell ref="G47:K47"/>
    <mergeCell ref="M23:N23"/>
    <mergeCell ref="M24:N24"/>
    <mergeCell ref="A9:B10"/>
    <mergeCell ref="C9:E9"/>
    <mergeCell ref="F9:F10"/>
    <mergeCell ref="A41:A43"/>
    <mergeCell ref="B41:R41"/>
    <mergeCell ref="B43:R43"/>
    <mergeCell ref="D12:E12"/>
    <mergeCell ref="E14:E15"/>
    <mergeCell ref="G12:H12"/>
    <mergeCell ref="A13:R13"/>
    <mergeCell ref="C46:E46"/>
    <mergeCell ref="M39:N39"/>
    <mergeCell ref="M40:N40"/>
    <mergeCell ref="M26:N26"/>
    <mergeCell ref="M27:N27"/>
    <mergeCell ref="O14:O15"/>
    <mergeCell ref="C10:E11"/>
    <mergeCell ref="M14:N15"/>
    <mergeCell ref="M28:N28"/>
    <mergeCell ref="C45:E45"/>
    <mergeCell ref="G48:K48"/>
    <mergeCell ref="C47:E48"/>
    <mergeCell ref="L48:W48"/>
    <mergeCell ref="M20:N20"/>
    <mergeCell ref="M21:N21"/>
    <mergeCell ref="M22:N22"/>
    <mergeCell ref="M25:N25"/>
    <mergeCell ref="M30:N30"/>
    <mergeCell ref="M32:N32"/>
    <mergeCell ref="M33:N33"/>
    <mergeCell ref="M34:N34"/>
    <mergeCell ref="M29:N29"/>
    <mergeCell ref="M31:N31"/>
    <mergeCell ref="G45:I46"/>
    <mergeCell ref="Q30:R30"/>
    <mergeCell ref="Q31:R31"/>
    <mergeCell ref="Q32:R32"/>
    <mergeCell ref="Q33:R33"/>
    <mergeCell ref="Q39:R39"/>
    <mergeCell ref="A14:A15"/>
    <mergeCell ref="M18:N18"/>
    <mergeCell ref="M16:N16"/>
    <mergeCell ref="G14:L15"/>
    <mergeCell ref="M17:N17"/>
    <mergeCell ref="F14:F15"/>
    <mergeCell ref="F11:F12"/>
    <mergeCell ref="B14:B15"/>
    <mergeCell ref="C14:C15"/>
    <mergeCell ref="D14:D15"/>
    <mergeCell ref="Q35:R35"/>
    <mergeCell ref="M38:N38"/>
    <mergeCell ref="Q38:R38"/>
    <mergeCell ref="K45:M45"/>
    <mergeCell ref="K46:M46"/>
    <mergeCell ref="Q24:R24"/>
    <mergeCell ref="Q25:R25"/>
    <mergeCell ref="Q26:R26"/>
    <mergeCell ref="Q27:R27"/>
    <mergeCell ref="Q28:R28"/>
    <mergeCell ref="Q29:R29"/>
    <mergeCell ref="Q40:R40"/>
    <mergeCell ref="Q34:R34"/>
    <mergeCell ref="M35:N35"/>
    <mergeCell ref="T40:U40"/>
    <mergeCell ref="V40:W40"/>
    <mergeCell ref="Q16:R16"/>
    <mergeCell ref="Q17:R17"/>
    <mergeCell ref="Q18:R18"/>
    <mergeCell ref="Q19:R19"/>
    <mergeCell ref="Q20:R20"/>
    <mergeCell ref="Q21:R21"/>
    <mergeCell ref="Q22:R22"/>
    <mergeCell ref="Q23:R23"/>
    <mergeCell ref="V32:W32"/>
    <mergeCell ref="T32:U32"/>
    <mergeCell ref="T33:U33"/>
    <mergeCell ref="V33:W33"/>
    <mergeCell ref="T39:U39"/>
    <mergeCell ref="V39:W39"/>
    <mergeCell ref="T34:U34"/>
    <mergeCell ref="V34:W34"/>
    <mergeCell ref="T29:U29"/>
    <mergeCell ref="V29:W29"/>
    <mergeCell ref="T30:U30"/>
    <mergeCell ref="V30:W30"/>
    <mergeCell ref="T31:U31"/>
    <mergeCell ref="V31:W31"/>
    <mergeCell ref="T26:U26"/>
    <mergeCell ref="V26:W26"/>
    <mergeCell ref="T27:U27"/>
    <mergeCell ref="V27:W27"/>
    <mergeCell ref="T28:U28"/>
    <mergeCell ref="V28:W28"/>
    <mergeCell ref="T23:U23"/>
    <mergeCell ref="V23:W23"/>
    <mergeCell ref="T24:U24"/>
    <mergeCell ref="V24:W24"/>
    <mergeCell ref="T25:U25"/>
    <mergeCell ref="V25:W25"/>
    <mergeCell ref="T12:U12"/>
    <mergeCell ref="V12:W12"/>
    <mergeCell ref="F5:K5"/>
    <mergeCell ref="F6:K6"/>
    <mergeCell ref="T20:U20"/>
    <mergeCell ref="V20:W20"/>
    <mergeCell ref="T21:U21"/>
    <mergeCell ref="V21:W21"/>
    <mergeCell ref="T22:U22"/>
    <mergeCell ref="V22:W22"/>
    <mergeCell ref="T17:U17"/>
    <mergeCell ref="V17:W17"/>
    <mergeCell ref="T18:U18"/>
    <mergeCell ref="V18:W18"/>
    <mergeCell ref="T19:U19"/>
    <mergeCell ref="V19:W19"/>
    <mergeCell ref="M19:N19"/>
    <mergeCell ref="P14:P15"/>
    <mergeCell ref="S9:S10"/>
    <mergeCell ref="S14:S15"/>
    <mergeCell ref="S11:S12"/>
    <mergeCell ref="G9:R9"/>
    <mergeCell ref="G11:H11"/>
    <mergeCell ref="N10:R10"/>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s>
  <phoneticPr fontId="1"/>
  <dataValidations count="6">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$Y$11:$Y$12</formula1>
    </dataValidation>
    <dataValidation imeMode="off" allowBlank="1" showInputMessage="1" showErrorMessage="1" sqref="Q26:R30 V12:W12 S11:S12 V16:W40 S16:S40 Q34:R4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s>
  <pageMargins left="0.78740157480314965" right="0.19685039370078741" top="0.39370078740157483" bottom="0.19685039370078741" header="0.51181102362204722" footer="0.51181102362204722"/>
  <pageSetup paperSize="9" scale="72"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B10" sqref="B10"/>
    </sheetView>
  </sheetViews>
  <sheetFormatPr defaultColWidth="9" defaultRowHeight="23.25" customHeight="1" x14ac:dyDescent="0.25"/>
  <cols>
    <col min="1" max="1" width="5.46484375" style="122" customWidth="1"/>
    <col min="2" max="2" width="12.46484375" style="122" customWidth="1"/>
    <col min="3" max="5" width="9" style="122"/>
    <col min="6" max="6" width="9.86328125" style="122" customWidth="1"/>
    <col min="7" max="16384" width="9" style="122"/>
  </cols>
  <sheetData>
    <row r="1" spans="1:15" ht="23.25" customHeight="1" thickTop="1" thickBot="1" x14ac:dyDescent="0.3">
      <c r="H1" s="296" t="s">
        <v>227</v>
      </c>
      <c r="I1" s="303"/>
      <c r="J1" s="297"/>
    </row>
    <row r="2" spans="1:15" ht="41.25" customHeight="1" thickTop="1" thickBot="1" x14ac:dyDescent="0.3">
      <c r="A2" s="497" t="s">
        <v>229</v>
      </c>
      <c r="B2" s="497"/>
      <c r="C2" s="497"/>
      <c r="D2" s="497"/>
      <c r="E2" s="497"/>
    </row>
    <row r="3" spans="1:15" ht="23.25" customHeight="1" thickTop="1" thickBot="1" x14ac:dyDescent="0.3">
      <c r="G3" s="483" t="s">
        <v>178</v>
      </c>
      <c r="H3" s="484"/>
      <c r="I3" s="118" t="s">
        <v>3</v>
      </c>
      <c r="K3" s="119"/>
      <c r="L3" s="119"/>
    </row>
    <row r="4" spans="1:15" ht="15" thickTop="1" thickBot="1" x14ac:dyDescent="0.3">
      <c r="G4" s="485" t="s">
        <v>0</v>
      </c>
      <c r="H4" s="485"/>
      <c r="K4" s="121"/>
      <c r="L4" s="119"/>
      <c r="M4" s="123"/>
      <c r="N4" s="123"/>
      <c r="O4" s="123"/>
    </row>
    <row r="5" spans="1:15" ht="23.25" customHeight="1" thickTop="1" thickBot="1" x14ac:dyDescent="0.3">
      <c r="F5" s="120" t="s">
        <v>11</v>
      </c>
      <c r="G5" s="472" t="s">
        <v>228</v>
      </c>
      <c r="H5" s="473"/>
      <c r="I5" s="473"/>
      <c r="J5" s="124" t="s">
        <v>174</v>
      </c>
    </row>
    <row r="6" spans="1:15" ht="23.25" customHeight="1" thickTop="1" x14ac:dyDescent="0.25">
      <c r="G6" s="125"/>
      <c r="H6" s="126"/>
      <c r="I6" s="126"/>
      <c r="J6" s="127"/>
    </row>
    <row r="7" spans="1:15" ht="23.25" customHeight="1" x14ac:dyDescent="0.25">
      <c r="G7" s="125"/>
      <c r="H7" s="126"/>
      <c r="I7" s="126"/>
      <c r="J7" s="127"/>
    </row>
    <row r="8" spans="1:15" ht="39" customHeight="1" x14ac:dyDescent="0.25">
      <c r="A8" s="486" t="s">
        <v>171</v>
      </c>
      <c r="B8" s="486"/>
      <c r="C8" s="486"/>
      <c r="D8" s="486"/>
      <c r="E8" s="486"/>
      <c r="F8" s="486"/>
      <c r="G8" s="486"/>
      <c r="H8" s="486"/>
      <c r="I8" s="486"/>
      <c r="J8" s="486"/>
    </row>
    <row r="9" spans="1:15" ht="23.25" customHeight="1" x14ac:dyDescent="0.25">
      <c r="B9" s="119" t="str">
        <f>"第"&amp;設定!B2&amp;"回全九州マスターズ空手道選手権大会において、以下のものを臨時監督として"</f>
        <v>第6回全九州マスターズ空手道選手権大会において、以下のものを臨時監督として</v>
      </c>
    </row>
    <row r="10" spans="1:15" ht="23.25" customHeight="1" x14ac:dyDescent="0.25">
      <c r="B10" s="119" t="s">
        <v>173</v>
      </c>
    </row>
    <row r="13" spans="1:15" ht="25.9" thickBot="1" x14ac:dyDescent="0.3">
      <c r="B13" s="487" t="s">
        <v>172</v>
      </c>
      <c r="C13" s="489" t="s">
        <v>18</v>
      </c>
      <c r="D13" s="489"/>
      <c r="E13" s="489"/>
      <c r="F13" s="489"/>
      <c r="G13" s="489"/>
      <c r="H13" s="133" t="s">
        <v>8</v>
      </c>
      <c r="I13" s="128" t="s">
        <v>175</v>
      </c>
    </row>
    <row r="14" spans="1:15" ht="39.75" customHeight="1" thickTop="1" thickBot="1" x14ac:dyDescent="0.3">
      <c r="B14" s="488"/>
      <c r="C14" s="490" t="s">
        <v>230</v>
      </c>
      <c r="D14" s="491"/>
      <c r="E14" s="491"/>
      <c r="F14" s="491"/>
      <c r="G14" s="492"/>
      <c r="H14" s="493">
        <v>17903</v>
      </c>
      <c r="I14" s="495">
        <v>100</v>
      </c>
    </row>
    <row r="15" spans="1:15" ht="23.25" customHeight="1" thickTop="1" thickBot="1" x14ac:dyDescent="0.3">
      <c r="B15" s="134" t="s">
        <v>12</v>
      </c>
      <c r="C15" s="474" t="s">
        <v>231</v>
      </c>
      <c r="D15" s="475"/>
      <c r="E15" s="475"/>
      <c r="F15" s="475"/>
      <c r="G15" s="476"/>
      <c r="H15" s="494"/>
      <c r="I15" s="496"/>
    </row>
    <row r="16" spans="1:15" ht="13.15" thickTop="1" x14ac:dyDescent="0.25">
      <c r="B16" s="477" t="s">
        <v>30</v>
      </c>
      <c r="C16" s="477"/>
      <c r="D16" s="477"/>
      <c r="E16" s="477"/>
      <c r="F16" s="477"/>
      <c r="G16" s="477"/>
      <c r="H16" s="477"/>
      <c r="I16" s="477"/>
    </row>
    <row r="17" spans="1:10" ht="13.15" thickBot="1" x14ac:dyDescent="0.3">
      <c r="B17" s="478" t="s">
        <v>6</v>
      </c>
      <c r="C17" s="479"/>
      <c r="D17" s="480"/>
      <c r="E17" s="478" t="s">
        <v>202</v>
      </c>
      <c r="F17" s="479"/>
      <c r="G17" s="479"/>
      <c r="H17" s="479"/>
      <c r="I17" s="480"/>
    </row>
    <row r="18" spans="1:10" ht="23.25" customHeight="1" thickTop="1" x14ac:dyDescent="0.25">
      <c r="B18" s="155"/>
      <c r="C18" s="481" t="s">
        <v>176</v>
      </c>
      <c r="D18" s="482"/>
      <c r="E18" s="159"/>
      <c r="F18" s="160" t="s">
        <v>206</v>
      </c>
      <c r="G18" s="157"/>
      <c r="H18" s="129" t="s">
        <v>208</v>
      </c>
      <c r="I18" s="130"/>
    </row>
    <row r="19" spans="1:10" ht="23.25" customHeight="1" thickBot="1" x14ac:dyDescent="0.3">
      <c r="B19" s="156">
        <v>1</v>
      </c>
      <c r="C19" s="467" t="s">
        <v>177</v>
      </c>
      <c r="D19" s="468"/>
      <c r="E19" s="161">
        <v>1</v>
      </c>
      <c r="F19" s="162" t="s">
        <v>207</v>
      </c>
      <c r="G19" s="158"/>
      <c r="H19" s="131" t="s">
        <v>209</v>
      </c>
      <c r="I19" s="132"/>
    </row>
    <row r="20" spans="1:10" ht="48" customHeight="1" thickTop="1" x14ac:dyDescent="0.25">
      <c r="J20" s="121"/>
    </row>
    <row r="21" spans="1:10" ht="26.25" customHeight="1" x14ac:dyDescent="0.25">
      <c r="A21" s="469"/>
      <c r="B21" s="469"/>
      <c r="C21" s="469"/>
      <c r="D21" s="469"/>
      <c r="E21" s="469"/>
      <c r="F21" s="469"/>
      <c r="G21" s="469"/>
      <c r="H21" s="469"/>
      <c r="I21" s="469"/>
      <c r="J21" s="469"/>
    </row>
    <row r="22" spans="1:10" ht="26.25" customHeight="1" x14ac:dyDescent="0.25">
      <c r="A22" s="470"/>
      <c r="B22" s="470"/>
      <c r="C22" s="470"/>
      <c r="D22" s="470"/>
      <c r="E22" s="470"/>
      <c r="F22" s="470"/>
      <c r="G22" s="470"/>
      <c r="H22" s="470"/>
      <c r="I22" s="470"/>
      <c r="J22" s="470"/>
    </row>
    <row r="23" spans="1:10" ht="26.25" customHeight="1" x14ac:dyDescent="0.25">
      <c r="A23" s="470"/>
      <c r="B23" s="470"/>
      <c r="C23" s="470"/>
      <c r="D23" s="470"/>
      <c r="E23" s="470"/>
      <c r="F23" s="470"/>
      <c r="G23" s="470"/>
      <c r="H23" s="470"/>
      <c r="I23" s="470"/>
      <c r="J23" s="470"/>
    </row>
    <row r="24" spans="1:10" ht="26.25" customHeight="1" x14ac:dyDescent="0.25">
      <c r="A24" s="470"/>
      <c r="B24" s="470"/>
      <c r="C24" s="470"/>
      <c r="D24" s="470"/>
      <c r="E24" s="470"/>
      <c r="F24" s="470"/>
      <c r="G24" s="470"/>
      <c r="H24" s="470"/>
      <c r="I24" s="470"/>
      <c r="J24" s="470"/>
    </row>
    <row r="25" spans="1:10" ht="26.25" customHeight="1" x14ac:dyDescent="0.25">
      <c r="A25" s="470"/>
      <c r="B25" s="470"/>
      <c r="C25" s="470"/>
      <c r="D25" s="470"/>
      <c r="E25" s="470"/>
      <c r="F25" s="470"/>
      <c r="G25" s="470"/>
      <c r="H25" s="470"/>
      <c r="I25" s="470"/>
      <c r="J25" s="470"/>
    </row>
    <row r="26" spans="1:10" ht="26.25" customHeight="1" x14ac:dyDescent="0.25">
      <c r="A26" s="470"/>
      <c r="B26" s="470"/>
      <c r="C26" s="470"/>
      <c r="D26" s="470"/>
      <c r="E26" s="470"/>
      <c r="F26" s="470"/>
      <c r="G26" s="470"/>
      <c r="H26" s="470"/>
      <c r="I26" s="470"/>
      <c r="J26" s="470"/>
    </row>
    <row r="27" spans="1:10" ht="26.25" customHeight="1" x14ac:dyDescent="0.25">
      <c r="A27" s="471"/>
      <c r="B27" s="471"/>
      <c r="C27" s="471"/>
      <c r="D27" s="471"/>
      <c r="E27" s="471"/>
      <c r="F27" s="471"/>
      <c r="G27" s="471"/>
      <c r="H27" s="471"/>
      <c r="I27" s="471"/>
      <c r="J27" s="471"/>
    </row>
  </sheetData>
  <mergeCells count="19">
    <mergeCell ref="H1:J1"/>
    <mergeCell ref="G3:H3"/>
    <mergeCell ref="G4:H4"/>
    <mergeCell ref="A8:J8"/>
    <mergeCell ref="B13:B14"/>
    <mergeCell ref="C13:G13"/>
    <mergeCell ref="C14:G14"/>
    <mergeCell ref="H14:H15"/>
    <mergeCell ref="I14:I15"/>
    <mergeCell ref="A2:E2"/>
    <mergeCell ref="C19:D19"/>
    <mergeCell ref="A21:E27"/>
    <mergeCell ref="F21:J27"/>
    <mergeCell ref="G5:I5"/>
    <mergeCell ref="C15:G15"/>
    <mergeCell ref="B16:I16"/>
    <mergeCell ref="B17:D17"/>
    <mergeCell ref="E17:I17"/>
    <mergeCell ref="C18:D18"/>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AH85"/>
  <sheetViews>
    <sheetView view="pageBreakPreview" zoomScaleNormal="100" zoomScaleSheetLayoutView="100" workbookViewId="0">
      <selection activeCell="B1" sqref="B1:X1"/>
    </sheetView>
  </sheetViews>
  <sheetFormatPr defaultColWidth="9" defaultRowHeight="16.149999999999999" outlineLevelCol="1" x14ac:dyDescent="0.25"/>
  <cols>
    <col min="1" max="1" width="2.6640625" style="3" customWidth="1"/>
    <col min="2" max="2" width="8.46484375" style="3" customWidth="1"/>
    <col min="3" max="3" width="3.796875" style="11" bestFit="1" customWidth="1"/>
    <col min="4" max="4" width="5.6640625" style="11" customWidth="1"/>
    <col min="5" max="5" width="3.796875" style="11" customWidth="1"/>
    <col min="6" max="6" width="5.6640625" style="11" customWidth="1"/>
    <col min="7" max="7" width="3.796875" style="11" customWidth="1"/>
    <col min="8" max="8" width="15.6640625" style="3" customWidth="1"/>
    <col min="9" max="9" width="10.46484375" style="3" customWidth="1"/>
    <col min="10" max="10" width="2.86328125" style="4" customWidth="1"/>
    <col min="11" max="11" width="2.46484375" style="4" customWidth="1"/>
    <col min="12" max="12" width="1.53125" style="4" customWidth="1"/>
    <col min="13" max="13" width="2.46484375" style="4" customWidth="1"/>
    <col min="14" max="14" width="1.46484375" style="4" customWidth="1"/>
    <col min="15" max="15" width="2.46484375" style="4" customWidth="1"/>
    <col min="16" max="17" width="3.1328125" style="4" customWidth="1"/>
    <col min="18" max="18" width="4" style="3" customWidth="1"/>
    <col min="19" max="19" width="5.796875" style="3" customWidth="1"/>
    <col min="20" max="20" width="3.1328125" style="3" customWidth="1"/>
    <col min="21" max="21" width="8.86328125" style="3" customWidth="1"/>
    <col min="22" max="22" width="9.46484375" style="3" customWidth="1"/>
    <col min="23" max="23" width="3.1328125" style="3" hidden="1" customWidth="1"/>
    <col min="24" max="24" width="4" style="3" customWidth="1"/>
    <col min="25" max="25" width="3.1328125" style="3" hidden="1" customWidth="1"/>
    <col min="26" max="26" width="6.46484375" style="3" hidden="1" customWidth="1"/>
    <col min="27" max="27" width="64.1328125" style="110" customWidth="1"/>
    <col min="28" max="28" width="9.46484375" style="3" customWidth="1" outlineLevel="1"/>
    <col min="29" max="29" width="9" style="3" customWidth="1" outlineLevel="1"/>
    <col min="30" max="30" width="7.1328125" style="3" customWidth="1" outlineLevel="1"/>
    <col min="31" max="31" width="9" style="3" customWidth="1" outlineLevel="1"/>
    <col min="32" max="32" width="7.1328125" style="3" customWidth="1" outlineLevel="1"/>
    <col min="33" max="33" width="6.19921875" style="3" customWidth="1"/>
    <col min="34" max="34" width="9" style="110" customWidth="1"/>
    <col min="35" max="38" width="9" style="3" customWidth="1"/>
    <col min="39" max="16384" width="9" style="3"/>
  </cols>
  <sheetData>
    <row r="1" spans="1:34" s="1" customFormat="1" ht="30" customHeight="1" x14ac:dyDescent="0.25">
      <c r="B1" s="498" t="str">
        <f>IF(COUNTIF(AA16:AA40,"")+COUNTIF(AH16:AH40,"")=50,"第"&amp;設定!B2&amp;"回全九州マスターズ空手道選手権大会男子競技　参加申込書",1)</f>
        <v>第6回全九州マスターズ空手道選手権大会男子競技　参加申込書</v>
      </c>
      <c r="C1" s="498"/>
      <c r="D1" s="498"/>
      <c r="E1" s="498"/>
      <c r="F1" s="498"/>
      <c r="G1" s="498"/>
      <c r="H1" s="498"/>
      <c r="I1" s="498"/>
      <c r="J1" s="498"/>
      <c r="K1" s="498"/>
      <c r="L1" s="498"/>
      <c r="M1" s="498"/>
      <c r="N1" s="498"/>
      <c r="O1" s="498"/>
      <c r="P1" s="498"/>
      <c r="Q1" s="498"/>
      <c r="R1" s="498"/>
      <c r="S1" s="498"/>
      <c r="T1" s="498"/>
      <c r="U1" s="498"/>
      <c r="V1" s="498"/>
      <c r="W1" s="498"/>
      <c r="X1" s="498"/>
      <c r="Y1" s="198"/>
      <c r="Z1" s="198"/>
      <c r="AA1" s="109"/>
      <c r="AH1" s="110"/>
    </row>
    <row r="2" spans="1:34" s="1" customFormat="1" ht="7.5" customHeight="1" thickBot="1" x14ac:dyDescent="0.3">
      <c r="C2" s="12"/>
      <c r="D2" s="17"/>
      <c r="E2" s="17"/>
      <c r="F2" s="17"/>
      <c r="G2" s="17"/>
      <c r="H2" s="2"/>
      <c r="I2" s="2"/>
      <c r="J2" s="4"/>
      <c r="K2" s="4"/>
      <c r="L2" s="4"/>
      <c r="M2" s="4"/>
      <c r="N2" s="4"/>
      <c r="O2" s="4"/>
      <c r="P2" s="4"/>
      <c r="Q2" s="4"/>
      <c r="AA2" s="109"/>
      <c r="AH2" s="110"/>
    </row>
    <row r="3" spans="1:34" s="1" customFormat="1" ht="21" customHeight="1" thickTop="1" thickBot="1" x14ac:dyDescent="0.3">
      <c r="C3" s="12"/>
      <c r="D3" s="17"/>
      <c r="E3" s="17"/>
      <c r="F3" s="17"/>
      <c r="G3" s="17"/>
      <c r="H3" s="2"/>
      <c r="I3" s="2"/>
      <c r="J3" s="4"/>
      <c r="K3" s="4"/>
      <c r="L3" s="4"/>
      <c r="M3" s="4"/>
      <c r="N3" s="579" t="s">
        <v>311</v>
      </c>
      <c r="O3" s="580"/>
      <c r="P3" s="580"/>
      <c r="Q3" s="580"/>
      <c r="R3" s="581"/>
      <c r="S3" s="581"/>
      <c r="T3" s="581"/>
      <c r="U3" s="581"/>
      <c r="V3" s="582"/>
      <c r="Z3" s="57"/>
      <c r="AA3" s="109"/>
      <c r="AH3" s="110"/>
    </row>
    <row r="4" spans="1:34" s="1" customFormat="1" ht="21" customHeight="1" thickTop="1" thickBot="1" x14ac:dyDescent="0.3">
      <c r="A4" s="6" t="str">
        <f>"日本スポーツマスターズ"&amp;設定!B1&amp;"大会会長　殿"</f>
        <v>日本スポーツマスターズ2024大会会長　殿</v>
      </c>
      <c r="B4" s="184" t="s">
        <v>232</v>
      </c>
      <c r="C4" s="12"/>
      <c r="D4" s="12"/>
      <c r="E4" s="5"/>
      <c r="F4" s="5"/>
      <c r="G4" s="5"/>
      <c r="H4" s="6"/>
      <c r="I4" s="6"/>
      <c r="J4" s="6"/>
      <c r="K4" s="6"/>
      <c r="L4" s="6"/>
      <c r="M4" s="6"/>
      <c r="N4" s="6"/>
      <c r="O4" s="6"/>
      <c r="P4" s="6"/>
      <c r="Q4" s="6"/>
      <c r="AA4" s="109"/>
      <c r="AH4" s="110"/>
    </row>
    <row r="5" spans="1:34" s="1" customFormat="1" ht="21" customHeight="1" thickTop="1" thickBot="1" x14ac:dyDescent="0.3">
      <c r="C5" s="12"/>
      <c r="D5" s="17"/>
      <c r="E5" s="17"/>
      <c r="F5" s="17"/>
      <c r="G5" s="17"/>
      <c r="H5" s="2"/>
      <c r="I5" s="523"/>
      <c r="J5" s="524"/>
      <c r="K5" s="524"/>
      <c r="L5" s="524"/>
      <c r="M5" s="301" t="s">
        <v>308</v>
      </c>
      <c r="N5" s="302"/>
      <c r="O5" s="302"/>
      <c r="P5" s="302"/>
      <c r="Q5" s="302"/>
      <c r="R5" s="302"/>
      <c r="S5" s="112" t="s">
        <v>11</v>
      </c>
      <c r="T5" s="298"/>
      <c r="U5" s="299"/>
      <c r="V5" s="300"/>
      <c r="W5" s="57" t="s">
        <v>191</v>
      </c>
      <c r="X5" s="57"/>
      <c r="AA5" s="109"/>
      <c r="AH5" s="110"/>
    </row>
    <row r="6" spans="1:34" s="1" customFormat="1" ht="10.5" customHeight="1" thickTop="1" x14ac:dyDescent="0.25">
      <c r="C6" s="12"/>
      <c r="D6" s="17"/>
      <c r="E6" s="17"/>
      <c r="F6" s="17"/>
      <c r="G6" s="17"/>
      <c r="H6" s="2"/>
      <c r="I6" s="328" t="s">
        <v>309</v>
      </c>
      <c r="J6" s="328"/>
      <c r="K6" s="328"/>
      <c r="L6" s="328"/>
      <c r="M6" s="108"/>
      <c r="N6" s="108"/>
      <c r="O6" s="108"/>
      <c r="P6" s="4"/>
      <c r="Q6" s="4"/>
      <c r="S6" s="8"/>
      <c r="T6" s="8"/>
      <c r="U6" s="8"/>
      <c r="V6" s="8"/>
      <c r="W6" s="8"/>
      <c r="X6" s="8"/>
      <c r="Y6" s="8"/>
      <c r="Z6" s="8"/>
      <c r="AA6" s="109"/>
      <c r="AH6" s="110"/>
    </row>
    <row r="7" spans="1:34" s="1" customFormat="1" x14ac:dyDescent="0.25">
      <c r="B7" s="7" t="str">
        <f>"　下記名簿の者を第"&amp;設定!B2&amp;"回全九州マスターズ空手道選手権大会実施要項の規定にてらして適格と認め、参加を申し込みます。"</f>
        <v>　下記名簿の者を第6回全九州マスターズ空手道選手権大会実施要項の規定にてらして適格と認め、参加を申し込みます。</v>
      </c>
      <c r="C7" s="7"/>
      <c r="D7" s="5"/>
      <c r="E7" s="5"/>
      <c r="F7" s="5"/>
      <c r="G7" s="5"/>
      <c r="H7" s="7"/>
      <c r="I7" s="7"/>
      <c r="J7" s="7"/>
      <c r="K7" s="7"/>
      <c r="L7" s="7"/>
      <c r="M7" s="7"/>
      <c r="N7" s="7"/>
      <c r="O7" s="7"/>
      <c r="P7" s="7"/>
      <c r="Q7" s="7"/>
      <c r="R7" s="7"/>
      <c r="S7" s="7"/>
      <c r="T7" s="7"/>
      <c r="U7" s="7"/>
      <c r="V7" s="7"/>
      <c r="W7" s="196"/>
      <c r="X7" s="196"/>
      <c r="Y7" s="196"/>
      <c r="Z7" s="196"/>
      <c r="AA7" s="109"/>
      <c r="AH7" s="110"/>
    </row>
    <row r="8" spans="1:34" s="1" customFormat="1" ht="9.75" customHeight="1" x14ac:dyDescent="0.25">
      <c r="C8" s="12"/>
      <c r="D8" s="17"/>
      <c r="E8" s="17"/>
      <c r="F8" s="17"/>
      <c r="G8" s="17"/>
      <c r="H8" s="2"/>
      <c r="I8" s="2"/>
      <c r="J8" s="4"/>
      <c r="K8" s="4"/>
      <c r="L8" s="4"/>
      <c r="M8" s="4"/>
      <c r="N8" s="4"/>
      <c r="O8" s="4"/>
      <c r="P8" s="4"/>
      <c r="Q8" s="4"/>
      <c r="W8" s="196"/>
      <c r="X8" s="196"/>
      <c r="Y8" s="196"/>
      <c r="Z8" s="196"/>
      <c r="AA8" s="109"/>
      <c r="AH8" s="110"/>
    </row>
    <row r="9" spans="1:34" ht="15.75" customHeight="1" thickBot="1" x14ac:dyDescent="0.3">
      <c r="B9" s="446" t="s">
        <v>2</v>
      </c>
      <c r="C9" s="499"/>
      <c r="D9" s="457" t="s">
        <v>18</v>
      </c>
      <c r="E9" s="500"/>
      <c r="F9" s="500"/>
      <c r="G9" s="500"/>
      <c r="H9" s="434"/>
      <c r="I9" s="501" t="s">
        <v>8</v>
      </c>
      <c r="J9" s="338" t="s">
        <v>30</v>
      </c>
      <c r="K9" s="339"/>
      <c r="L9" s="339"/>
      <c r="M9" s="339"/>
      <c r="N9" s="339"/>
      <c r="O9" s="339"/>
      <c r="P9" s="339"/>
      <c r="Q9" s="339"/>
      <c r="R9" s="339"/>
      <c r="S9" s="339"/>
      <c r="T9" s="339"/>
      <c r="U9" s="340"/>
      <c r="V9" s="503" t="s">
        <v>13</v>
      </c>
      <c r="W9" s="503"/>
      <c r="X9" s="503"/>
      <c r="Y9" s="196"/>
      <c r="Z9" s="196"/>
    </row>
    <row r="10" spans="1:34" ht="15.75" customHeight="1" thickTop="1" thickBot="1" x14ac:dyDescent="0.3">
      <c r="B10" s="448"/>
      <c r="C10" s="449"/>
      <c r="D10" s="504"/>
      <c r="E10" s="505"/>
      <c r="F10" s="505"/>
      <c r="G10" s="505"/>
      <c r="H10" s="506"/>
      <c r="I10" s="502"/>
      <c r="J10" s="60" t="s">
        <v>6</v>
      </c>
      <c r="K10" s="13"/>
      <c r="L10" s="13"/>
      <c r="M10" s="13"/>
      <c r="N10" s="13"/>
      <c r="O10" s="13"/>
      <c r="P10" s="60"/>
      <c r="Q10" s="510" t="s">
        <v>202</v>
      </c>
      <c r="R10" s="510"/>
      <c r="S10" s="510"/>
      <c r="T10" s="510"/>
      <c r="U10" s="511"/>
      <c r="V10" s="333"/>
      <c r="W10" s="333"/>
      <c r="X10" s="333"/>
      <c r="Y10" s="195"/>
      <c r="Z10" s="194"/>
    </row>
    <row r="11" spans="1:34" ht="20.25" customHeight="1" thickTop="1" thickBot="1" x14ac:dyDescent="0.3">
      <c r="B11" s="178" t="s">
        <v>199</v>
      </c>
      <c r="C11" s="179"/>
      <c r="D11" s="507"/>
      <c r="E11" s="508"/>
      <c r="F11" s="508"/>
      <c r="G11" s="508"/>
      <c r="H11" s="509"/>
      <c r="I11" s="512"/>
      <c r="J11" s="341"/>
      <c r="K11" s="342"/>
      <c r="L11" s="306" t="s">
        <v>196</v>
      </c>
      <c r="M11" s="306"/>
      <c r="N11" s="306"/>
      <c r="O11" s="307"/>
      <c r="P11" s="171"/>
      <c r="Q11" s="64" t="s">
        <v>206</v>
      </c>
      <c r="R11" s="65"/>
      <c r="S11" s="63"/>
      <c r="T11" s="171"/>
      <c r="U11" s="63" t="s">
        <v>208</v>
      </c>
      <c r="V11" s="514"/>
      <c r="W11" s="515"/>
      <c r="X11" s="516"/>
      <c r="Y11" s="194"/>
      <c r="Z11" s="194"/>
    </row>
    <row r="12" spans="1:34" ht="17.25" customHeight="1" thickTop="1" thickBot="1" x14ac:dyDescent="0.3">
      <c r="B12" s="147" t="s">
        <v>195</v>
      </c>
      <c r="C12" s="170"/>
      <c r="D12" s="59" t="s">
        <v>159</v>
      </c>
      <c r="E12" s="520" t="str">
        <f>PHONETIC(D10)</f>
        <v/>
      </c>
      <c r="F12" s="521"/>
      <c r="G12" s="521"/>
      <c r="H12" s="522"/>
      <c r="I12" s="513"/>
      <c r="J12" s="459"/>
      <c r="K12" s="460"/>
      <c r="L12" s="304" t="s">
        <v>197</v>
      </c>
      <c r="M12" s="304"/>
      <c r="N12" s="304"/>
      <c r="O12" s="305"/>
      <c r="P12" s="172"/>
      <c r="Q12" s="67" t="s">
        <v>207</v>
      </c>
      <c r="R12" s="68"/>
      <c r="S12" s="66"/>
      <c r="T12" s="172"/>
      <c r="U12" s="66" t="s">
        <v>209</v>
      </c>
      <c r="V12" s="517"/>
      <c r="W12" s="518"/>
      <c r="X12" s="519"/>
      <c r="Y12" s="197"/>
      <c r="Z12" s="197"/>
    </row>
    <row r="13" spans="1:34" ht="28.5" customHeight="1" thickTop="1" thickBot="1" x14ac:dyDescent="0.3">
      <c r="B13" s="461" t="s">
        <v>29</v>
      </c>
      <c r="C13" s="525"/>
      <c r="D13" s="526"/>
      <c r="E13" s="525"/>
      <c r="F13" s="525"/>
      <c r="G13" s="525"/>
      <c r="H13" s="525"/>
      <c r="I13" s="525"/>
      <c r="J13" s="525"/>
      <c r="K13" s="525"/>
      <c r="L13" s="525"/>
      <c r="M13" s="525"/>
      <c r="N13" s="525"/>
      <c r="O13" s="525"/>
      <c r="P13" s="525"/>
      <c r="Q13" s="525"/>
      <c r="R13" s="525"/>
      <c r="S13" s="525"/>
      <c r="T13" s="525"/>
      <c r="U13" s="525"/>
      <c r="V13" s="525"/>
      <c r="AB13" s="190" t="str">
        <f>設定!B1&amp;"/4/1"</f>
        <v>2024/4/1</v>
      </c>
    </row>
    <row r="14" spans="1:34" ht="15.75" customHeight="1" x14ac:dyDescent="0.25">
      <c r="B14" s="362" t="s">
        <v>234</v>
      </c>
      <c r="C14" s="376" t="s">
        <v>235</v>
      </c>
      <c r="D14" s="378" t="s">
        <v>236</v>
      </c>
      <c r="E14" s="380" t="s">
        <v>5</v>
      </c>
      <c r="F14" s="380" t="s">
        <v>35</v>
      </c>
      <c r="G14" s="380" t="s">
        <v>5</v>
      </c>
      <c r="H14" s="457" t="s">
        <v>1</v>
      </c>
      <c r="I14" s="372" t="s">
        <v>159</v>
      </c>
      <c r="J14" s="534" t="s">
        <v>8</v>
      </c>
      <c r="K14" s="535"/>
      <c r="L14" s="535"/>
      <c r="M14" s="535"/>
      <c r="N14" s="535"/>
      <c r="O14" s="450"/>
      <c r="P14" s="366" t="s">
        <v>305</v>
      </c>
      <c r="Q14" s="368"/>
      <c r="R14" s="331" t="s">
        <v>4</v>
      </c>
      <c r="S14" s="331" t="s">
        <v>7</v>
      </c>
      <c r="T14" s="148" t="s">
        <v>162</v>
      </c>
      <c r="U14" s="169"/>
      <c r="V14" s="538" t="s">
        <v>13</v>
      </c>
      <c r="W14" s="539"/>
      <c r="X14" s="539"/>
      <c r="Y14" s="539"/>
      <c r="Z14" s="540"/>
      <c r="AB14" s="28"/>
      <c r="AC14" s="29" t="s">
        <v>34</v>
      </c>
      <c r="AD14" s="29" t="s">
        <v>100</v>
      </c>
      <c r="AE14" s="29" t="s">
        <v>101</v>
      </c>
      <c r="AF14" s="30" t="s">
        <v>102</v>
      </c>
    </row>
    <row r="15" spans="1:34" ht="25.25" customHeight="1" thickBot="1" x14ac:dyDescent="0.3">
      <c r="B15" s="363"/>
      <c r="C15" s="377"/>
      <c r="D15" s="379"/>
      <c r="E15" s="381"/>
      <c r="F15" s="381"/>
      <c r="G15" s="381"/>
      <c r="H15" s="458"/>
      <c r="I15" s="373"/>
      <c r="J15" s="536"/>
      <c r="K15" s="537"/>
      <c r="L15" s="537"/>
      <c r="M15" s="537"/>
      <c r="N15" s="537"/>
      <c r="O15" s="451"/>
      <c r="P15" s="369"/>
      <c r="Q15" s="371"/>
      <c r="R15" s="332"/>
      <c r="S15" s="527"/>
      <c r="T15" s="528" t="s">
        <v>161</v>
      </c>
      <c r="U15" s="529"/>
      <c r="V15" s="541"/>
      <c r="W15" s="542"/>
      <c r="X15" s="542"/>
      <c r="Y15" s="542"/>
      <c r="Z15" s="543"/>
      <c r="AB15" s="31" t="s">
        <v>103</v>
      </c>
      <c r="AC15" s="36" t="s">
        <v>223</v>
      </c>
      <c r="AD15" s="36" t="s">
        <v>223</v>
      </c>
      <c r="AE15" s="32">
        <v>1</v>
      </c>
      <c r="AF15" s="33">
        <v>1</v>
      </c>
    </row>
    <row r="16" spans="1:34" ht="30" customHeight="1" thickTop="1" x14ac:dyDescent="0.25">
      <c r="B16" s="182" t="str">
        <f t="shared" ref="B16:B40" si="0">IF(H16="","",$I$5)</f>
        <v/>
      </c>
      <c r="C16" s="61">
        <v>1</v>
      </c>
      <c r="D16" s="246"/>
      <c r="E16" s="247" t="str">
        <f t="shared" ref="E16:E40" si="1">IF(K16="","",IF(D16="○",VLOOKUP(P16,$AB$14:$AF$85,2,FALSE),"-"))</f>
        <v/>
      </c>
      <c r="F16" s="185"/>
      <c r="G16" s="247" t="str">
        <f t="shared" ref="G16:G40" si="2">IF(M16="","",IF(F16="○",VLOOKUP(P16,$AB$14:$AF$85,3,FALSE),"-"))</f>
        <v/>
      </c>
      <c r="H16" s="248"/>
      <c r="I16" s="74" t="str">
        <f>PHONETIC(H16)</f>
        <v/>
      </c>
      <c r="J16" s="284">
        <v>19</v>
      </c>
      <c r="K16" s="285"/>
      <c r="L16" s="286" t="s">
        <v>201</v>
      </c>
      <c r="M16" s="287"/>
      <c r="N16" s="286" t="s">
        <v>304</v>
      </c>
      <c r="O16" s="288"/>
      <c r="P16" s="530" t="str">
        <f>CONCATENATE(IF(K16="","　　",IF(M16&lt;4,MID($A$4,FIND("ズ",$A$4)+1,4)-J16*100-K16,IF(AND(M16=4,O16=1),MID($A$4,FIND("ズ",$A$4)+1,4)-J16*100-K16,MID($A$4,FIND("ズ",$A$4)+1,4)-J16*100-K16-1)))," 歳")</f>
        <v>　　 歳</v>
      </c>
      <c r="Q16" s="531"/>
      <c r="R16" s="249" t="s">
        <v>25</v>
      </c>
      <c r="S16" s="105"/>
      <c r="T16" s="532" t="s">
        <v>170</v>
      </c>
      <c r="U16" s="533"/>
      <c r="V16" s="319"/>
      <c r="W16" s="544"/>
      <c r="X16" s="321"/>
      <c r="Y16" s="545"/>
      <c r="Z16" s="546"/>
      <c r="AA16" s="110" t="str">
        <f t="shared" ref="AA16:AA40" si="3">IF(H16="","",IF(D16="","エラー！種目を選んでください！",IF(P16="　　 歳","エラー！生年月日を入力してください！",IF(S16="","エラー！段位を入力してください！",IF(AND(NOT(S16=""),OR(RIGHT(T16)="/",T16="")),"エラー！段位取得年月日を入力してください！",IF(V16="","エラー！会員証番号を入力してください！",""))))))</f>
        <v/>
      </c>
      <c r="AB16" s="31" t="s">
        <v>104</v>
      </c>
      <c r="AC16" s="36" t="s">
        <v>223</v>
      </c>
      <c r="AD16" s="36" t="s">
        <v>108</v>
      </c>
      <c r="AE16" s="32">
        <v>1</v>
      </c>
      <c r="AF16" s="180">
        <v>1</v>
      </c>
      <c r="AG16" s="3" t="str">
        <f t="shared" ref="AG16:AG40" si="4">IF(D16="","",CONCATENATE(D16,E16))</f>
        <v/>
      </c>
      <c r="AH16" s="110" t="str">
        <f t="shared" ref="AH16:AH30" si="5">IF(D16="","",IF(D16="組手",IF(COUNTIF($AG$16:$AG$30,AG16)&gt;3,"出場数エラー",""),IF(D16="形",IF(COUNTIF($AG$16:$AG$30,AG16)&gt;2,"出場数エラー",""))))</f>
        <v/>
      </c>
    </row>
    <row r="17" spans="2:34" ht="30" customHeight="1" x14ac:dyDescent="0.25">
      <c r="B17" s="182" t="str">
        <f t="shared" si="0"/>
        <v/>
      </c>
      <c r="C17" s="61">
        <v>2</v>
      </c>
      <c r="D17" s="101"/>
      <c r="E17" s="212" t="str">
        <f t="shared" si="1"/>
        <v/>
      </c>
      <c r="F17" s="192"/>
      <c r="G17" s="212" t="str">
        <f t="shared" si="2"/>
        <v/>
      </c>
      <c r="H17" s="55"/>
      <c r="I17" s="181" t="str">
        <f>PHONETIC(H17)</f>
        <v/>
      </c>
      <c r="J17" s="289">
        <v>19</v>
      </c>
      <c r="K17" s="275"/>
      <c r="L17" s="290" t="s">
        <v>201</v>
      </c>
      <c r="M17" s="277"/>
      <c r="N17" s="290" t="s">
        <v>201</v>
      </c>
      <c r="O17" s="278"/>
      <c r="P17" s="547" t="str">
        <f>CONCATENATE(IF(K17="","　　",IF(M17&lt;4,MID($A$4,FIND("ズ",$A$4)+1,4)-J17*100-K17,IF(AND(M17=4,O17=1),MID($A$4,FIND("ズ",$A$4)+1,4)-J17*100-K17,MID($A$4,FIND("ズ",$A$4)+1,4)-J17*100-K17-1)))," 歳")</f>
        <v>　　 歳</v>
      </c>
      <c r="Q17" s="548"/>
      <c r="R17" s="208" t="s">
        <v>25</v>
      </c>
      <c r="S17" s="191"/>
      <c r="T17" s="532" t="s">
        <v>170</v>
      </c>
      <c r="U17" s="533"/>
      <c r="V17" s="308"/>
      <c r="W17" s="551"/>
      <c r="X17" s="310"/>
      <c r="Y17" s="549"/>
      <c r="Z17" s="550"/>
      <c r="AA17" s="110" t="str">
        <f t="shared" si="3"/>
        <v/>
      </c>
      <c r="AB17" s="31" t="s">
        <v>105</v>
      </c>
      <c r="AC17" s="36" t="s">
        <v>224</v>
      </c>
      <c r="AD17" s="36" t="s">
        <v>224</v>
      </c>
      <c r="AE17" s="32">
        <v>1</v>
      </c>
      <c r="AF17" s="180">
        <v>1</v>
      </c>
      <c r="AG17" s="3" t="str">
        <f t="shared" si="4"/>
        <v/>
      </c>
      <c r="AH17" s="110" t="str">
        <f t="shared" si="5"/>
        <v/>
      </c>
    </row>
    <row r="18" spans="2:34" ht="30" customHeight="1" x14ac:dyDescent="0.25">
      <c r="B18" s="182" t="str">
        <f t="shared" si="0"/>
        <v/>
      </c>
      <c r="C18" s="61">
        <v>3</v>
      </c>
      <c r="D18" s="183"/>
      <c r="E18" s="212" t="str">
        <f t="shared" si="1"/>
        <v/>
      </c>
      <c r="F18" s="192"/>
      <c r="G18" s="212" t="str">
        <f t="shared" si="2"/>
        <v/>
      </c>
      <c r="H18" s="55"/>
      <c r="I18" s="181" t="str">
        <f>PHONETIC(H18)</f>
        <v/>
      </c>
      <c r="J18" s="289">
        <v>19</v>
      </c>
      <c r="K18" s="275"/>
      <c r="L18" s="290" t="s">
        <v>201</v>
      </c>
      <c r="M18" s="277"/>
      <c r="N18" s="290" t="s">
        <v>201</v>
      </c>
      <c r="O18" s="278"/>
      <c r="P18" s="547" t="str">
        <f t="shared" ref="P18:P30" si="6">CONCATENATE(IF(K18="","　　",IF(M18&lt;4,MID($A$4,FIND("ズ",$A$4)+1,4)-J18*100-K18,IF(AND(M18=4,O18=1),MID($A$4,FIND("ズ",$A$4)+1,4)-J18*100-K18,MID($A$4,FIND("ズ",$A$4)+1,4)-J18*100-K18-1)))," 歳")</f>
        <v>　　 歳</v>
      </c>
      <c r="Q18" s="548"/>
      <c r="R18" s="208" t="s">
        <v>25</v>
      </c>
      <c r="S18" s="106"/>
      <c r="T18" s="532" t="s">
        <v>170</v>
      </c>
      <c r="U18" s="533"/>
      <c r="V18" s="308"/>
      <c r="W18" s="551"/>
      <c r="X18" s="310"/>
      <c r="Y18" s="549"/>
      <c r="Z18" s="550"/>
      <c r="AA18" s="110" t="str">
        <f t="shared" si="3"/>
        <v/>
      </c>
      <c r="AB18" s="31" t="s">
        <v>106</v>
      </c>
      <c r="AC18" s="36" t="s">
        <v>224</v>
      </c>
      <c r="AD18" s="36" t="s">
        <v>224</v>
      </c>
      <c r="AE18" s="32">
        <v>1</v>
      </c>
      <c r="AF18" s="180">
        <v>1</v>
      </c>
      <c r="AG18" s="3" t="str">
        <f t="shared" si="4"/>
        <v/>
      </c>
      <c r="AH18" s="110" t="str">
        <f t="shared" si="5"/>
        <v/>
      </c>
    </row>
    <row r="19" spans="2:34" ht="30" customHeight="1" x14ac:dyDescent="0.25">
      <c r="B19" s="182" t="str">
        <f t="shared" si="0"/>
        <v/>
      </c>
      <c r="C19" s="61">
        <v>4</v>
      </c>
      <c r="D19" s="183"/>
      <c r="E19" s="212" t="str">
        <f t="shared" si="1"/>
        <v/>
      </c>
      <c r="F19" s="192"/>
      <c r="G19" s="212" t="str">
        <f t="shared" si="2"/>
        <v/>
      </c>
      <c r="H19" s="55"/>
      <c r="I19" s="181" t="str">
        <f t="shared" ref="I19:I40" si="7">PHONETIC(H19)</f>
        <v/>
      </c>
      <c r="J19" s="289">
        <v>19</v>
      </c>
      <c r="K19" s="275"/>
      <c r="L19" s="290" t="s">
        <v>201</v>
      </c>
      <c r="M19" s="277"/>
      <c r="N19" s="290" t="s">
        <v>201</v>
      </c>
      <c r="O19" s="278"/>
      <c r="P19" s="547" t="str">
        <f t="shared" si="6"/>
        <v>　　 歳</v>
      </c>
      <c r="Q19" s="548"/>
      <c r="R19" s="208" t="s">
        <v>25</v>
      </c>
      <c r="S19" s="106"/>
      <c r="T19" s="532" t="s">
        <v>170</v>
      </c>
      <c r="U19" s="533"/>
      <c r="V19" s="308"/>
      <c r="W19" s="551"/>
      <c r="X19" s="310"/>
      <c r="Y19" s="549"/>
      <c r="Z19" s="550"/>
      <c r="AA19" s="110" t="str">
        <f t="shared" si="3"/>
        <v/>
      </c>
      <c r="AB19" s="31" t="s">
        <v>107</v>
      </c>
      <c r="AC19" s="36" t="s">
        <v>225</v>
      </c>
      <c r="AD19" s="36" t="s">
        <v>225</v>
      </c>
      <c r="AE19" s="32">
        <v>1</v>
      </c>
      <c r="AF19" s="180">
        <v>1</v>
      </c>
      <c r="AG19" s="3" t="str">
        <f t="shared" si="4"/>
        <v/>
      </c>
      <c r="AH19" s="110" t="str">
        <f t="shared" si="5"/>
        <v/>
      </c>
    </row>
    <row r="20" spans="2:34" ht="30" customHeight="1" x14ac:dyDescent="0.25">
      <c r="B20" s="182" t="str">
        <f t="shared" si="0"/>
        <v/>
      </c>
      <c r="C20" s="61">
        <v>5</v>
      </c>
      <c r="D20" s="183"/>
      <c r="E20" s="212" t="str">
        <f t="shared" si="1"/>
        <v/>
      </c>
      <c r="F20" s="192"/>
      <c r="G20" s="212" t="str">
        <f t="shared" si="2"/>
        <v/>
      </c>
      <c r="H20" s="55"/>
      <c r="I20" s="181" t="str">
        <f t="shared" si="7"/>
        <v/>
      </c>
      <c r="J20" s="289">
        <v>19</v>
      </c>
      <c r="K20" s="275"/>
      <c r="L20" s="290" t="s">
        <v>201</v>
      </c>
      <c r="M20" s="277"/>
      <c r="N20" s="290" t="s">
        <v>201</v>
      </c>
      <c r="O20" s="278"/>
      <c r="P20" s="547" t="str">
        <f t="shared" si="6"/>
        <v>　　 歳</v>
      </c>
      <c r="Q20" s="548"/>
      <c r="R20" s="208" t="s">
        <v>25</v>
      </c>
      <c r="S20" s="106"/>
      <c r="T20" s="532" t="s">
        <v>170</v>
      </c>
      <c r="U20" s="533"/>
      <c r="V20" s="308"/>
      <c r="W20" s="551"/>
      <c r="X20" s="310"/>
      <c r="Y20" s="549"/>
      <c r="Z20" s="550"/>
      <c r="AA20" s="110" t="str">
        <f t="shared" si="3"/>
        <v/>
      </c>
      <c r="AB20" s="31" t="s">
        <v>41</v>
      </c>
      <c r="AC20" s="32">
        <v>1</v>
      </c>
      <c r="AD20" s="32">
        <v>1</v>
      </c>
      <c r="AE20" s="32">
        <v>2</v>
      </c>
      <c r="AF20" s="33">
        <v>1</v>
      </c>
      <c r="AG20" s="3" t="str">
        <f t="shared" si="4"/>
        <v/>
      </c>
      <c r="AH20" s="110" t="str">
        <f t="shared" si="5"/>
        <v/>
      </c>
    </row>
    <row r="21" spans="2:34" ht="30" customHeight="1" x14ac:dyDescent="0.25">
      <c r="B21" s="182" t="str">
        <f t="shared" si="0"/>
        <v/>
      </c>
      <c r="C21" s="61">
        <v>6</v>
      </c>
      <c r="D21" s="183"/>
      <c r="E21" s="212" t="str">
        <f t="shared" si="1"/>
        <v/>
      </c>
      <c r="F21" s="192"/>
      <c r="G21" s="212" t="str">
        <f t="shared" si="2"/>
        <v/>
      </c>
      <c r="H21" s="55"/>
      <c r="I21" s="181" t="str">
        <f t="shared" si="7"/>
        <v/>
      </c>
      <c r="J21" s="289">
        <v>19</v>
      </c>
      <c r="K21" s="275"/>
      <c r="L21" s="290" t="s">
        <v>201</v>
      </c>
      <c r="M21" s="277"/>
      <c r="N21" s="290" t="s">
        <v>201</v>
      </c>
      <c r="O21" s="278"/>
      <c r="P21" s="547" t="str">
        <f t="shared" si="6"/>
        <v>　　 歳</v>
      </c>
      <c r="Q21" s="548"/>
      <c r="R21" s="208" t="s">
        <v>25</v>
      </c>
      <c r="S21" s="106"/>
      <c r="T21" s="532" t="s">
        <v>170</v>
      </c>
      <c r="U21" s="533"/>
      <c r="V21" s="308"/>
      <c r="W21" s="551"/>
      <c r="X21" s="310"/>
      <c r="Y21" s="549"/>
      <c r="Z21" s="550"/>
      <c r="AA21" s="110" t="str">
        <f t="shared" si="3"/>
        <v/>
      </c>
      <c r="AB21" s="31" t="s">
        <v>42</v>
      </c>
      <c r="AC21" s="32">
        <v>1</v>
      </c>
      <c r="AD21" s="32">
        <v>1</v>
      </c>
      <c r="AE21" s="32">
        <v>2</v>
      </c>
      <c r="AF21" s="33">
        <v>1</v>
      </c>
      <c r="AG21" s="3" t="str">
        <f t="shared" si="4"/>
        <v/>
      </c>
      <c r="AH21" s="110" t="str">
        <f t="shared" si="5"/>
        <v/>
      </c>
    </row>
    <row r="22" spans="2:34" ht="30" customHeight="1" x14ac:dyDescent="0.25">
      <c r="B22" s="182" t="str">
        <f t="shared" si="0"/>
        <v/>
      </c>
      <c r="C22" s="61">
        <v>7</v>
      </c>
      <c r="D22" s="183"/>
      <c r="E22" s="212" t="str">
        <f t="shared" si="1"/>
        <v/>
      </c>
      <c r="F22" s="192"/>
      <c r="G22" s="212" t="str">
        <f t="shared" si="2"/>
        <v/>
      </c>
      <c r="H22" s="55"/>
      <c r="I22" s="181" t="str">
        <f t="shared" si="7"/>
        <v/>
      </c>
      <c r="J22" s="289">
        <v>19</v>
      </c>
      <c r="K22" s="275"/>
      <c r="L22" s="290" t="s">
        <v>201</v>
      </c>
      <c r="M22" s="277"/>
      <c r="N22" s="290" t="s">
        <v>201</v>
      </c>
      <c r="O22" s="278"/>
      <c r="P22" s="547" t="str">
        <f t="shared" si="6"/>
        <v>　　 歳</v>
      </c>
      <c r="Q22" s="548"/>
      <c r="R22" s="208" t="s">
        <v>25</v>
      </c>
      <c r="S22" s="106"/>
      <c r="T22" s="532" t="s">
        <v>170</v>
      </c>
      <c r="U22" s="533"/>
      <c r="V22" s="308"/>
      <c r="W22" s="551"/>
      <c r="X22" s="310"/>
      <c r="Y22" s="549"/>
      <c r="Z22" s="550"/>
      <c r="AA22" s="110" t="str">
        <f t="shared" si="3"/>
        <v/>
      </c>
      <c r="AB22" s="31" t="s">
        <v>43</v>
      </c>
      <c r="AC22" s="32">
        <v>1</v>
      </c>
      <c r="AD22" s="32">
        <v>1</v>
      </c>
      <c r="AE22" s="32">
        <v>2</v>
      </c>
      <c r="AF22" s="33">
        <v>1</v>
      </c>
      <c r="AG22" s="3" t="str">
        <f t="shared" si="4"/>
        <v/>
      </c>
      <c r="AH22" s="110" t="str">
        <f t="shared" si="5"/>
        <v/>
      </c>
    </row>
    <row r="23" spans="2:34" ht="30" customHeight="1" x14ac:dyDescent="0.25">
      <c r="B23" s="182" t="str">
        <f t="shared" si="0"/>
        <v/>
      </c>
      <c r="C23" s="61">
        <v>8</v>
      </c>
      <c r="D23" s="183"/>
      <c r="E23" s="212" t="str">
        <f t="shared" si="1"/>
        <v/>
      </c>
      <c r="F23" s="192"/>
      <c r="G23" s="212" t="str">
        <f t="shared" si="2"/>
        <v/>
      </c>
      <c r="H23" s="55"/>
      <c r="I23" s="181" t="str">
        <f t="shared" si="7"/>
        <v/>
      </c>
      <c r="J23" s="289">
        <v>19</v>
      </c>
      <c r="K23" s="275"/>
      <c r="L23" s="290" t="s">
        <v>201</v>
      </c>
      <c r="M23" s="277"/>
      <c r="N23" s="290" t="s">
        <v>201</v>
      </c>
      <c r="O23" s="278"/>
      <c r="P23" s="547" t="str">
        <f t="shared" si="6"/>
        <v>　　 歳</v>
      </c>
      <c r="Q23" s="548"/>
      <c r="R23" s="208" t="s">
        <v>25</v>
      </c>
      <c r="S23" s="106"/>
      <c r="T23" s="532" t="s">
        <v>170</v>
      </c>
      <c r="U23" s="533"/>
      <c r="V23" s="308"/>
      <c r="W23" s="551"/>
      <c r="X23" s="310"/>
      <c r="Y23" s="549"/>
      <c r="Z23" s="550"/>
      <c r="AA23" s="110" t="str">
        <f t="shared" si="3"/>
        <v/>
      </c>
      <c r="AB23" s="31" t="s">
        <v>44</v>
      </c>
      <c r="AC23" s="32">
        <v>1</v>
      </c>
      <c r="AD23" s="32">
        <v>1</v>
      </c>
      <c r="AE23" s="32">
        <v>2</v>
      </c>
      <c r="AF23" s="33">
        <v>1</v>
      </c>
      <c r="AG23" s="3" t="str">
        <f t="shared" si="4"/>
        <v/>
      </c>
      <c r="AH23" s="110" t="str">
        <f t="shared" si="5"/>
        <v/>
      </c>
    </row>
    <row r="24" spans="2:34" ht="30" customHeight="1" x14ac:dyDescent="0.25">
      <c r="B24" s="182" t="str">
        <f t="shared" si="0"/>
        <v/>
      </c>
      <c r="C24" s="61">
        <v>9</v>
      </c>
      <c r="D24" s="183"/>
      <c r="E24" s="212" t="str">
        <f t="shared" si="1"/>
        <v/>
      </c>
      <c r="F24" s="192"/>
      <c r="G24" s="212" t="str">
        <f t="shared" si="2"/>
        <v/>
      </c>
      <c r="H24" s="55"/>
      <c r="I24" s="181" t="str">
        <f t="shared" si="7"/>
        <v/>
      </c>
      <c r="J24" s="289">
        <v>19</v>
      </c>
      <c r="K24" s="275"/>
      <c r="L24" s="290" t="s">
        <v>201</v>
      </c>
      <c r="M24" s="277"/>
      <c r="N24" s="290" t="s">
        <v>201</v>
      </c>
      <c r="O24" s="278"/>
      <c r="P24" s="547" t="str">
        <f t="shared" si="6"/>
        <v>　　 歳</v>
      </c>
      <c r="Q24" s="548"/>
      <c r="R24" s="208" t="s">
        <v>25</v>
      </c>
      <c r="S24" s="106"/>
      <c r="T24" s="532" t="s">
        <v>170</v>
      </c>
      <c r="U24" s="533"/>
      <c r="V24" s="308"/>
      <c r="W24" s="551"/>
      <c r="X24" s="310"/>
      <c r="Y24" s="549"/>
      <c r="Z24" s="550"/>
      <c r="AA24" s="110" t="str">
        <f t="shared" si="3"/>
        <v/>
      </c>
      <c r="AB24" s="31" t="s">
        <v>39</v>
      </c>
      <c r="AC24" s="32">
        <v>1</v>
      </c>
      <c r="AD24" s="32">
        <v>1</v>
      </c>
      <c r="AE24" s="32">
        <v>2</v>
      </c>
      <c r="AF24" s="33">
        <v>1</v>
      </c>
      <c r="AG24" s="3" t="str">
        <f t="shared" si="4"/>
        <v/>
      </c>
      <c r="AH24" s="110" t="str">
        <f t="shared" si="5"/>
        <v/>
      </c>
    </row>
    <row r="25" spans="2:34" ht="30" customHeight="1" x14ac:dyDescent="0.25">
      <c r="B25" s="182" t="str">
        <f t="shared" si="0"/>
        <v/>
      </c>
      <c r="C25" s="61">
        <v>10</v>
      </c>
      <c r="D25" s="183"/>
      <c r="E25" s="212" t="str">
        <f t="shared" si="1"/>
        <v/>
      </c>
      <c r="F25" s="192"/>
      <c r="G25" s="212" t="str">
        <f t="shared" si="2"/>
        <v/>
      </c>
      <c r="H25" s="55"/>
      <c r="I25" s="181" t="str">
        <f t="shared" si="7"/>
        <v/>
      </c>
      <c r="J25" s="289">
        <v>19</v>
      </c>
      <c r="K25" s="275"/>
      <c r="L25" s="290" t="s">
        <v>201</v>
      </c>
      <c r="M25" s="277"/>
      <c r="N25" s="290" t="s">
        <v>201</v>
      </c>
      <c r="O25" s="278"/>
      <c r="P25" s="547" t="str">
        <f t="shared" si="6"/>
        <v>　　 歳</v>
      </c>
      <c r="Q25" s="548"/>
      <c r="R25" s="208" t="s">
        <v>25</v>
      </c>
      <c r="S25" s="106"/>
      <c r="T25" s="532" t="s">
        <v>170</v>
      </c>
      <c r="U25" s="533"/>
      <c r="V25" s="308"/>
      <c r="W25" s="551"/>
      <c r="X25" s="310"/>
      <c r="Y25" s="549"/>
      <c r="Z25" s="550"/>
      <c r="AA25" s="110" t="str">
        <f t="shared" si="3"/>
        <v/>
      </c>
      <c r="AB25" s="31" t="s">
        <v>45</v>
      </c>
      <c r="AC25" s="32">
        <v>2</v>
      </c>
      <c r="AD25" s="32">
        <v>1</v>
      </c>
      <c r="AE25" s="32">
        <v>3</v>
      </c>
      <c r="AF25" s="33">
        <v>2</v>
      </c>
      <c r="AG25" s="3" t="str">
        <f t="shared" si="4"/>
        <v/>
      </c>
      <c r="AH25" s="110" t="str">
        <f t="shared" si="5"/>
        <v/>
      </c>
    </row>
    <row r="26" spans="2:34" ht="30" customHeight="1" x14ac:dyDescent="0.25">
      <c r="B26" s="182" t="str">
        <f t="shared" si="0"/>
        <v/>
      </c>
      <c r="C26" s="61">
        <v>11</v>
      </c>
      <c r="D26" s="183"/>
      <c r="E26" s="212" t="str">
        <f t="shared" si="1"/>
        <v/>
      </c>
      <c r="F26" s="192"/>
      <c r="G26" s="212" t="str">
        <f t="shared" si="2"/>
        <v/>
      </c>
      <c r="H26" s="55"/>
      <c r="I26" s="181" t="str">
        <f t="shared" si="7"/>
        <v/>
      </c>
      <c r="J26" s="289">
        <v>19</v>
      </c>
      <c r="K26" s="275"/>
      <c r="L26" s="290" t="s">
        <v>201</v>
      </c>
      <c r="M26" s="277"/>
      <c r="N26" s="290" t="s">
        <v>201</v>
      </c>
      <c r="O26" s="278"/>
      <c r="P26" s="547" t="str">
        <f t="shared" si="6"/>
        <v>　　 歳</v>
      </c>
      <c r="Q26" s="548"/>
      <c r="R26" s="208" t="s">
        <v>25</v>
      </c>
      <c r="S26" s="106"/>
      <c r="T26" s="532" t="s">
        <v>170</v>
      </c>
      <c r="U26" s="533"/>
      <c r="V26" s="308"/>
      <c r="W26" s="551"/>
      <c r="X26" s="310"/>
      <c r="Y26" s="549"/>
      <c r="Z26" s="550"/>
      <c r="AA26" s="110" t="str">
        <f t="shared" si="3"/>
        <v/>
      </c>
      <c r="AB26" s="31" t="s">
        <v>46</v>
      </c>
      <c r="AC26" s="32">
        <v>2</v>
      </c>
      <c r="AD26" s="32">
        <v>1</v>
      </c>
      <c r="AE26" s="32">
        <v>3</v>
      </c>
      <c r="AF26" s="33">
        <v>2</v>
      </c>
      <c r="AG26" s="3" t="str">
        <f t="shared" si="4"/>
        <v/>
      </c>
      <c r="AH26" s="110" t="str">
        <f t="shared" si="5"/>
        <v/>
      </c>
    </row>
    <row r="27" spans="2:34" ht="30" customHeight="1" x14ac:dyDescent="0.25">
      <c r="B27" s="182" t="str">
        <f t="shared" si="0"/>
        <v/>
      </c>
      <c r="C27" s="61">
        <v>12</v>
      </c>
      <c r="D27" s="183"/>
      <c r="E27" s="212" t="str">
        <f t="shared" si="1"/>
        <v/>
      </c>
      <c r="F27" s="192"/>
      <c r="G27" s="212" t="str">
        <f t="shared" si="2"/>
        <v/>
      </c>
      <c r="H27" s="55"/>
      <c r="I27" s="181" t="str">
        <f t="shared" si="7"/>
        <v/>
      </c>
      <c r="J27" s="289">
        <v>19</v>
      </c>
      <c r="K27" s="275"/>
      <c r="L27" s="290" t="s">
        <v>201</v>
      </c>
      <c r="M27" s="277"/>
      <c r="N27" s="290" t="s">
        <v>201</v>
      </c>
      <c r="O27" s="278"/>
      <c r="P27" s="547" t="str">
        <f t="shared" si="6"/>
        <v>　　 歳</v>
      </c>
      <c r="Q27" s="548"/>
      <c r="R27" s="208" t="s">
        <v>25</v>
      </c>
      <c r="S27" s="106"/>
      <c r="T27" s="532" t="s">
        <v>170</v>
      </c>
      <c r="U27" s="533"/>
      <c r="V27" s="308"/>
      <c r="W27" s="551"/>
      <c r="X27" s="310"/>
      <c r="Y27" s="549"/>
      <c r="Z27" s="550"/>
      <c r="AA27" s="110" t="str">
        <f t="shared" si="3"/>
        <v/>
      </c>
      <c r="AB27" s="31" t="s">
        <v>47</v>
      </c>
      <c r="AC27" s="32">
        <v>2</v>
      </c>
      <c r="AD27" s="32">
        <v>1</v>
      </c>
      <c r="AE27" s="32">
        <v>3</v>
      </c>
      <c r="AF27" s="33">
        <v>2</v>
      </c>
      <c r="AG27" s="3" t="str">
        <f t="shared" si="4"/>
        <v/>
      </c>
      <c r="AH27" s="110" t="str">
        <f t="shared" si="5"/>
        <v/>
      </c>
    </row>
    <row r="28" spans="2:34" ht="30" customHeight="1" x14ac:dyDescent="0.25">
      <c r="B28" s="182" t="str">
        <f t="shared" si="0"/>
        <v/>
      </c>
      <c r="C28" s="206">
        <v>13</v>
      </c>
      <c r="D28" s="183"/>
      <c r="E28" s="212" t="str">
        <f t="shared" si="1"/>
        <v/>
      </c>
      <c r="F28" s="192"/>
      <c r="G28" s="212" t="str">
        <f t="shared" si="2"/>
        <v/>
      </c>
      <c r="H28" s="55"/>
      <c r="I28" s="181" t="str">
        <f t="shared" si="7"/>
        <v/>
      </c>
      <c r="J28" s="289">
        <v>19</v>
      </c>
      <c r="K28" s="275"/>
      <c r="L28" s="290" t="s">
        <v>201</v>
      </c>
      <c r="M28" s="277"/>
      <c r="N28" s="290" t="s">
        <v>201</v>
      </c>
      <c r="O28" s="278"/>
      <c r="P28" s="547" t="str">
        <f t="shared" si="6"/>
        <v>　　 歳</v>
      </c>
      <c r="Q28" s="548"/>
      <c r="R28" s="208" t="s">
        <v>25</v>
      </c>
      <c r="S28" s="106"/>
      <c r="T28" s="532" t="s">
        <v>170</v>
      </c>
      <c r="U28" s="533"/>
      <c r="V28" s="308"/>
      <c r="W28" s="551"/>
      <c r="X28" s="310"/>
      <c r="Y28" s="549"/>
      <c r="Z28" s="550"/>
      <c r="AA28" s="110" t="str">
        <f t="shared" si="3"/>
        <v/>
      </c>
      <c r="AB28" s="31" t="s">
        <v>48</v>
      </c>
      <c r="AC28" s="32">
        <v>2</v>
      </c>
      <c r="AD28" s="32">
        <v>1</v>
      </c>
      <c r="AE28" s="32">
        <v>3</v>
      </c>
      <c r="AF28" s="33">
        <v>2</v>
      </c>
      <c r="AG28" s="3" t="str">
        <f t="shared" si="4"/>
        <v/>
      </c>
      <c r="AH28" s="110" t="str">
        <f t="shared" si="5"/>
        <v/>
      </c>
    </row>
    <row r="29" spans="2:34" ht="30" customHeight="1" x14ac:dyDescent="0.25">
      <c r="B29" s="182" t="str">
        <f t="shared" si="0"/>
        <v/>
      </c>
      <c r="C29" s="206">
        <v>14</v>
      </c>
      <c r="D29" s="183"/>
      <c r="E29" s="212" t="str">
        <f t="shared" si="1"/>
        <v/>
      </c>
      <c r="F29" s="192"/>
      <c r="G29" s="212" t="str">
        <f t="shared" si="2"/>
        <v/>
      </c>
      <c r="H29" s="55"/>
      <c r="I29" s="181" t="str">
        <f t="shared" si="7"/>
        <v/>
      </c>
      <c r="J29" s="289">
        <v>19</v>
      </c>
      <c r="K29" s="275"/>
      <c r="L29" s="290" t="s">
        <v>201</v>
      </c>
      <c r="M29" s="277"/>
      <c r="N29" s="290" t="s">
        <v>201</v>
      </c>
      <c r="O29" s="278"/>
      <c r="P29" s="547" t="str">
        <f t="shared" si="6"/>
        <v>　　 歳</v>
      </c>
      <c r="Q29" s="548"/>
      <c r="R29" s="208" t="s">
        <v>25</v>
      </c>
      <c r="S29" s="106"/>
      <c r="T29" s="532" t="s">
        <v>170</v>
      </c>
      <c r="U29" s="533"/>
      <c r="V29" s="308"/>
      <c r="W29" s="551"/>
      <c r="X29" s="310"/>
      <c r="Y29" s="549"/>
      <c r="Z29" s="550"/>
      <c r="AA29" s="110" t="str">
        <f t="shared" si="3"/>
        <v/>
      </c>
      <c r="AB29" s="31" t="s">
        <v>40</v>
      </c>
      <c r="AC29" s="32">
        <v>2</v>
      </c>
      <c r="AD29" s="32">
        <v>1</v>
      </c>
      <c r="AE29" s="32">
        <v>3</v>
      </c>
      <c r="AF29" s="33">
        <v>2</v>
      </c>
      <c r="AG29" s="3" t="str">
        <f t="shared" si="4"/>
        <v/>
      </c>
      <c r="AH29" s="110" t="str">
        <f t="shared" si="5"/>
        <v/>
      </c>
    </row>
    <row r="30" spans="2:34" ht="30" customHeight="1" thickBot="1" x14ac:dyDescent="0.3">
      <c r="B30" s="182" t="str">
        <f t="shared" si="0"/>
        <v/>
      </c>
      <c r="C30" s="206">
        <v>15</v>
      </c>
      <c r="D30" s="101"/>
      <c r="E30" s="212" t="str">
        <f t="shared" si="1"/>
        <v/>
      </c>
      <c r="F30" s="192"/>
      <c r="G30" s="212" t="str">
        <f t="shared" si="2"/>
        <v/>
      </c>
      <c r="H30" s="55"/>
      <c r="I30" s="56" t="str">
        <f t="shared" si="7"/>
        <v/>
      </c>
      <c r="J30" s="289">
        <v>19</v>
      </c>
      <c r="K30" s="275"/>
      <c r="L30" s="290" t="s">
        <v>201</v>
      </c>
      <c r="M30" s="277"/>
      <c r="N30" s="290" t="s">
        <v>201</v>
      </c>
      <c r="O30" s="278"/>
      <c r="P30" s="552" t="str">
        <f t="shared" si="6"/>
        <v>　　 歳</v>
      </c>
      <c r="Q30" s="553"/>
      <c r="R30" s="209" t="s">
        <v>25</v>
      </c>
      <c r="S30" s="106"/>
      <c r="T30" s="532" t="s">
        <v>170</v>
      </c>
      <c r="U30" s="533"/>
      <c r="V30" s="308"/>
      <c r="W30" s="551"/>
      <c r="X30" s="310"/>
      <c r="Y30" s="558"/>
      <c r="Z30" s="559"/>
      <c r="AA30" s="110" t="str">
        <f t="shared" si="3"/>
        <v/>
      </c>
      <c r="AB30" s="31" t="s">
        <v>49</v>
      </c>
      <c r="AC30" s="32">
        <v>3</v>
      </c>
      <c r="AD30" s="32">
        <v>2</v>
      </c>
      <c r="AE30" s="32">
        <v>4</v>
      </c>
      <c r="AF30" s="33">
        <v>2</v>
      </c>
      <c r="AG30" s="3" t="str">
        <f t="shared" si="4"/>
        <v/>
      </c>
      <c r="AH30" s="110" t="str">
        <f t="shared" si="5"/>
        <v/>
      </c>
    </row>
    <row r="31" spans="2:34" ht="30" customHeight="1" thickTop="1" x14ac:dyDescent="0.25">
      <c r="B31" s="182" t="str">
        <f t="shared" si="0"/>
        <v/>
      </c>
      <c r="C31" s="206">
        <v>16</v>
      </c>
      <c r="D31" s="101"/>
      <c r="E31" s="212" t="str">
        <f t="shared" si="1"/>
        <v/>
      </c>
      <c r="F31" s="192"/>
      <c r="G31" s="212" t="str">
        <f t="shared" si="2"/>
        <v/>
      </c>
      <c r="H31" s="55"/>
      <c r="I31" s="56" t="str">
        <f t="shared" si="7"/>
        <v/>
      </c>
      <c r="J31" s="289">
        <v>19</v>
      </c>
      <c r="K31" s="270"/>
      <c r="L31" s="290" t="s">
        <v>201</v>
      </c>
      <c r="M31" s="272"/>
      <c r="N31" s="290" t="s">
        <v>201</v>
      </c>
      <c r="O31" s="273"/>
      <c r="P31" s="552" t="str">
        <f t="shared" ref="P31:P40" si="8">CONCATENATE(IF(K31="","　　",IF(M31&lt;4,MID($A$4,FIND("ズ",$A$4)+1,4)-J31*100-K31,IF(AND(M31=4,O31=1),MID($A$4,FIND("ズ",$A$4)+1,4)-J31*100-K31,MID($A$4,FIND("ズ",$A$4)+1,4)-J31*100-K31-1)))," 歳")</f>
        <v>　　 歳</v>
      </c>
      <c r="Q31" s="553"/>
      <c r="R31" s="209" t="s">
        <v>25</v>
      </c>
      <c r="S31" s="106"/>
      <c r="T31" s="554" t="s">
        <v>170</v>
      </c>
      <c r="U31" s="555"/>
      <c r="V31" s="308"/>
      <c r="W31" s="551"/>
      <c r="X31" s="310"/>
      <c r="Y31" s="556"/>
      <c r="Z31" s="557"/>
      <c r="AA31" s="110" t="str">
        <f t="shared" si="3"/>
        <v/>
      </c>
      <c r="AB31" s="31" t="s">
        <v>50</v>
      </c>
      <c r="AC31" s="32">
        <v>3</v>
      </c>
      <c r="AD31" s="32">
        <v>2</v>
      </c>
      <c r="AE31" s="32">
        <v>4</v>
      </c>
      <c r="AF31" s="33">
        <v>2</v>
      </c>
      <c r="AG31" s="3" t="str">
        <f t="shared" si="4"/>
        <v/>
      </c>
      <c r="AH31" s="110" t="str">
        <f>IF(D31="","",IF(D31="組手",IF(COUNTIF($AG$31:$AG$40,AG31)&gt;2,"出場数エラー",""),IF(D31="形",IF(COUNTIF($AG$31:$AG$40,AG31)&gt;2,"出場数エラー",""))))</f>
        <v/>
      </c>
    </row>
    <row r="32" spans="2:34" ht="30" customHeight="1" x14ac:dyDescent="0.25">
      <c r="B32" s="182" t="str">
        <f t="shared" si="0"/>
        <v/>
      </c>
      <c r="C32" s="206">
        <v>17</v>
      </c>
      <c r="D32" s="101"/>
      <c r="E32" s="212" t="str">
        <f t="shared" si="1"/>
        <v/>
      </c>
      <c r="F32" s="192"/>
      <c r="G32" s="212" t="str">
        <f t="shared" si="2"/>
        <v/>
      </c>
      <c r="H32" s="55"/>
      <c r="I32" s="56" t="str">
        <f t="shared" si="7"/>
        <v/>
      </c>
      <c r="J32" s="289">
        <v>19</v>
      </c>
      <c r="K32" s="275"/>
      <c r="L32" s="290" t="s">
        <v>201</v>
      </c>
      <c r="M32" s="277"/>
      <c r="N32" s="290" t="s">
        <v>201</v>
      </c>
      <c r="O32" s="278"/>
      <c r="P32" s="552" t="str">
        <f t="shared" si="8"/>
        <v>　　 歳</v>
      </c>
      <c r="Q32" s="553"/>
      <c r="R32" s="209" t="s">
        <v>25</v>
      </c>
      <c r="S32" s="106"/>
      <c r="T32" s="532" t="s">
        <v>170</v>
      </c>
      <c r="U32" s="533"/>
      <c r="V32" s="308"/>
      <c r="W32" s="551"/>
      <c r="X32" s="310"/>
      <c r="Y32" s="549"/>
      <c r="Z32" s="550"/>
      <c r="AA32" s="110" t="str">
        <f t="shared" si="3"/>
        <v/>
      </c>
      <c r="AB32" s="31" t="s">
        <v>51</v>
      </c>
      <c r="AC32" s="32">
        <v>3</v>
      </c>
      <c r="AD32" s="32">
        <v>2</v>
      </c>
      <c r="AE32" s="32">
        <v>4</v>
      </c>
      <c r="AF32" s="33">
        <v>2</v>
      </c>
      <c r="AG32" s="3" t="str">
        <f t="shared" si="4"/>
        <v/>
      </c>
      <c r="AH32" s="110" t="str">
        <f t="shared" ref="AH32:AH40" si="9">IF(D32="","",IF(D32="組手",IF(COUNTIF($AG$31:$AG$40,AG32)&gt;2,"出場数エラー",""),IF(D32="形",IF(COUNTIF($AG$31:$AG$40,AG32)&gt;2,"出場数エラー",""))))</f>
        <v/>
      </c>
    </row>
    <row r="33" spans="2:34" ht="30" customHeight="1" x14ac:dyDescent="0.25">
      <c r="B33" s="182" t="str">
        <f t="shared" si="0"/>
        <v/>
      </c>
      <c r="C33" s="206">
        <v>18</v>
      </c>
      <c r="D33" s="101"/>
      <c r="E33" s="212" t="str">
        <f t="shared" si="1"/>
        <v/>
      </c>
      <c r="F33" s="192"/>
      <c r="G33" s="212" t="str">
        <f t="shared" si="2"/>
        <v/>
      </c>
      <c r="H33" s="55"/>
      <c r="I33" s="56" t="str">
        <f t="shared" si="7"/>
        <v/>
      </c>
      <c r="J33" s="289">
        <v>19</v>
      </c>
      <c r="K33" s="275"/>
      <c r="L33" s="290" t="s">
        <v>201</v>
      </c>
      <c r="M33" s="277"/>
      <c r="N33" s="290" t="s">
        <v>201</v>
      </c>
      <c r="O33" s="278"/>
      <c r="P33" s="552" t="str">
        <f t="shared" si="8"/>
        <v>　　 歳</v>
      </c>
      <c r="Q33" s="553"/>
      <c r="R33" s="209" t="s">
        <v>25</v>
      </c>
      <c r="S33" s="106"/>
      <c r="T33" s="532" t="s">
        <v>170</v>
      </c>
      <c r="U33" s="533"/>
      <c r="V33" s="308"/>
      <c r="W33" s="551"/>
      <c r="X33" s="310"/>
      <c r="Y33" s="549"/>
      <c r="Z33" s="550"/>
      <c r="AA33" s="110" t="str">
        <f t="shared" si="3"/>
        <v/>
      </c>
      <c r="AB33" s="31" t="s">
        <v>52</v>
      </c>
      <c r="AC33" s="32">
        <v>3</v>
      </c>
      <c r="AD33" s="32">
        <v>2</v>
      </c>
      <c r="AE33" s="32">
        <v>4</v>
      </c>
      <c r="AF33" s="33">
        <v>2</v>
      </c>
      <c r="AG33" s="3" t="str">
        <f t="shared" si="4"/>
        <v/>
      </c>
      <c r="AH33" s="110" t="str">
        <f t="shared" si="9"/>
        <v/>
      </c>
    </row>
    <row r="34" spans="2:34" ht="30" customHeight="1" x14ac:dyDescent="0.25">
      <c r="B34" s="182" t="str">
        <f t="shared" si="0"/>
        <v/>
      </c>
      <c r="C34" s="206">
        <v>19</v>
      </c>
      <c r="D34" s="101"/>
      <c r="E34" s="212" t="str">
        <f t="shared" si="1"/>
        <v/>
      </c>
      <c r="F34" s="192"/>
      <c r="G34" s="212" t="str">
        <f t="shared" si="2"/>
        <v/>
      </c>
      <c r="H34" s="55"/>
      <c r="I34" s="56" t="str">
        <f t="shared" si="7"/>
        <v/>
      </c>
      <c r="J34" s="289">
        <v>19</v>
      </c>
      <c r="K34" s="275"/>
      <c r="L34" s="290" t="s">
        <v>201</v>
      </c>
      <c r="M34" s="277"/>
      <c r="N34" s="290" t="s">
        <v>201</v>
      </c>
      <c r="O34" s="278"/>
      <c r="P34" s="552" t="str">
        <f t="shared" si="8"/>
        <v>　　 歳</v>
      </c>
      <c r="Q34" s="553"/>
      <c r="R34" s="209" t="s">
        <v>25</v>
      </c>
      <c r="S34" s="106"/>
      <c r="T34" s="532" t="s">
        <v>170</v>
      </c>
      <c r="U34" s="533"/>
      <c r="V34" s="308"/>
      <c r="W34" s="551"/>
      <c r="X34" s="310"/>
      <c r="Y34" s="549"/>
      <c r="Z34" s="550"/>
      <c r="AA34" s="110" t="str">
        <f t="shared" si="3"/>
        <v/>
      </c>
      <c r="AB34" s="31" t="s">
        <v>53</v>
      </c>
      <c r="AC34" s="32">
        <v>3</v>
      </c>
      <c r="AD34" s="32">
        <v>2</v>
      </c>
      <c r="AE34" s="32">
        <v>4</v>
      </c>
      <c r="AF34" s="33">
        <v>2</v>
      </c>
      <c r="AG34" s="3" t="str">
        <f t="shared" si="4"/>
        <v/>
      </c>
      <c r="AH34" s="110" t="str">
        <f t="shared" si="9"/>
        <v/>
      </c>
    </row>
    <row r="35" spans="2:34" ht="30" customHeight="1" x14ac:dyDescent="0.25">
      <c r="B35" s="182" t="str">
        <f t="shared" si="0"/>
        <v/>
      </c>
      <c r="C35" s="206">
        <v>20</v>
      </c>
      <c r="D35" s="101"/>
      <c r="E35" s="212" t="str">
        <f t="shared" si="1"/>
        <v/>
      </c>
      <c r="F35" s="192"/>
      <c r="G35" s="212" t="str">
        <f t="shared" si="2"/>
        <v/>
      </c>
      <c r="H35" s="55"/>
      <c r="I35" s="56" t="str">
        <f t="shared" si="7"/>
        <v/>
      </c>
      <c r="J35" s="289">
        <v>19</v>
      </c>
      <c r="K35" s="275"/>
      <c r="L35" s="290" t="s">
        <v>201</v>
      </c>
      <c r="M35" s="277"/>
      <c r="N35" s="290" t="s">
        <v>201</v>
      </c>
      <c r="O35" s="278"/>
      <c r="P35" s="552" t="str">
        <f t="shared" si="8"/>
        <v>　　 歳</v>
      </c>
      <c r="Q35" s="553"/>
      <c r="R35" s="209" t="s">
        <v>25</v>
      </c>
      <c r="S35" s="106"/>
      <c r="T35" s="532" t="s">
        <v>170</v>
      </c>
      <c r="U35" s="533"/>
      <c r="V35" s="308"/>
      <c r="W35" s="551"/>
      <c r="X35" s="310"/>
      <c r="Y35" s="549"/>
      <c r="Z35" s="550"/>
      <c r="AA35" s="110" t="str">
        <f t="shared" si="3"/>
        <v/>
      </c>
      <c r="AB35" s="31" t="s">
        <v>54</v>
      </c>
      <c r="AC35" s="32">
        <v>4</v>
      </c>
      <c r="AD35" s="32">
        <v>2</v>
      </c>
      <c r="AE35" s="32">
        <v>5</v>
      </c>
      <c r="AF35" s="33">
        <v>3</v>
      </c>
      <c r="AG35" s="3" t="str">
        <f t="shared" si="4"/>
        <v/>
      </c>
      <c r="AH35" s="110" t="str">
        <f t="shared" si="9"/>
        <v/>
      </c>
    </row>
    <row r="36" spans="2:34" ht="30" customHeight="1" x14ac:dyDescent="0.25">
      <c r="B36" s="182" t="str">
        <f t="shared" si="0"/>
        <v/>
      </c>
      <c r="C36" s="206">
        <v>21</v>
      </c>
      <c r="D36" s="101"/>
      <c r="E36" s="212" t="str">
        <f t="shared" si="1"/>
        <v/>
      </c>
      <c r="F36" s="192"/>
      <c r="G36" s="212" t="str">
        <f t="shared" si="2"/>
        <v/>
      </c>
      <c r="H36" s="55"/>
      <c r="I36" s="56" t="str">
        <f t="shared" si="7"/>
        <v/>
      </c>
      <c r="J36" s="289">
        <v>19</v>
      </c>
      <c r="K36" s="275"/>
      <c r="L36" s="290" t="s">
        <v>201</v>
      </c>
      <c r="M36" s="277"/>
      <c r="N36" s="290" t="s">
        <v>201</v>
      </c>
      <c r="O36" s="278"/>
      <c r="P36" s="552" t="str">
        <f t="shared" si="8"/>
        <v>　　 歳</v>
      </c>
      <c r="Q36" s="553"/>
      <c r="R36" s="209" t="s">
        <v>25</v>
      </c>
      <c r="S36" s="106"/>
      <c r="T36" s="532" t="s">
        <v>170</v>
      </c>
      <c r="U36" s="533"/>
      <c r="V36" s="308"/>
      <c r="W36" s="551"/>
      <c r="X36" s="310"/>
      <c r="Y36" s="549"/>
      <c r="Z36" s="550"/>
      <c r="AA36" s="110" t="str">
        <f t="shared" si="3"/>
        <v/>
      </c>
      <c r="AB36" s="31" t="s">
        <v>55</v>
      </c>
      <c r="AC36" s="32">
        <v>4</v>
      </c>
      <c r="AD36" s="32">
        <v>2</v>
      </c>
      <c r="AE36" s="32">
        <v>5</v>
      </c>
      <c r="AF36" s="33">
        <v>3</v>
      </c>
      <c r="AG36" s="3" t="str">
        <f t="shared" si="4"/>
        <v/>
      </c>
      <c r="AH36" s="110" t="str">
        <f t="shared" si="9"/>
        <v/>
      </c>
    </row>
    <row r="37" spans="2:34" ht="30" customHeight="1" x14ac:dyDescent="0.25">
      <c r="B37" s="182" t="str">
        <f t="shared" si="0"/>
        <v/>
      </c>
      <c r="C37" s="206">
        <v>22</v>
      </c>
      <c r="D37" s="101"/>
      <c r="E37" s="212" t="str">
        <f t="shared" si="1"/>
        <v/>
      </c>
      <c r="F37" s="192"/>
      <c r="G37" s="212" t="str">
        <f t="shared" si="2"/>
        <v/>
      </c>
      <c r="H37" s="55"/>
      <c r="I37" s="56" t="str">
        <f t="shared" si="7"/>
        <v/>
      </c>
      <c r="J37" s="289">
        <v>19</v>
      </c>
      <c r="K37" s="275"/>
      <c r="L37" s="290" t="s">
        <v>201</v>
      </c>
      <c r="M37" s="277"/>
      <c r="N37" s="290" t="s">
        <v>201</v>
      </c>
      <c r="O37" s="278"/>
      <c r="P37" s="552" t="str">
        <f t="shared" si="8"/>
        <v>　　 歳</v>
      </c>
      <c r="Q37" s="553"/>
      <c r="R37" s="209" t="s">
        <v>25</v>
      </c>
      <c r="S37" s="106"/>
      <c r="T37" s="532" t="s">
        <v>170</v>
      </c>
      <c r="U37" s="533"/>
      <c r="V37" s="308"/>
      <c r="W37" s="551"/>
      <c r="X37" s="310"/>
      <c r="Y37" s="549"/>
      <c r="Z37" s="550"/>
      <c r="AA37" s="110" t="str">
        <f t="shared" si="3"/>
        <v/>
      </c>
      <c r="AB37" s="31" t="s">
        <v>56</v>
      </c>
      <c r="AC37" s="32">
        <v>4</v>
      </c>
      <c r="AD37" s="32">
        <v>2</v>
      </c>
      <c r="AE37" s="32">
        <v>5</v>
      </c>
      <c r="AF37" s="33">
        <v>3</v>
      </c>
      <c r="AG37" s="3" t="str">
        <f t="shared" si="4"/>
        <v/>
      </c>
      <c r="AH37" s="110" t="str">
        <f t="shared" si="9"/>
        <v/>
      </c>
    </row>
    <row r="38" spans="2:34" ht="30" customHeight="1" x14ac:dyDescent="0.25">
      <c r="B38" s="182" t="str">
        <f t="shared" si="0"/>
        <v/>
      </c>
      <c r="C38" s="206">
        <v>23</v>
      </c>
      <c r="D38" s="101"/>
      <c r="E38" s="212" t="str">
        <f t="shared" si="1"/>
        <v/>
      </c>
      <c r="F38" s="192"/>
      <c r="G38" s="212" t="str">
        <f t="shared" si="2"/>
        <v/>
      </c>
      <c r="H38" s="55"/>
      <c r="I38" s="56" t="str">
        <f t="shared" si="7"/>
        <v/>
      </c>
      <c r="J38" s="289">
        <v>19</v>
      </c>
      <c r="K38" s="275"/>
      <c r="L38" s="290" t="s">
        <v>201</v>
      </c>
      <c r="M38" s="277"/>
      <c r="N38" s="290" t="s">
        <v>201</v>
      </c>
      <c r="O38" s="278"/>
      <c r="P38" s="552" t="str">
        <f t="shared" si="8"/>
        <v>　　 歳</v>
      </c>
      <c r="Q38" s="553"/>
      <c r="R38" s="209" t="s">
        <v>25</v>
      </c>
      <c r="S38" s="106"/>
      <c r="T38" s="532" t="s">
        <v>170</v>
      </c>
      <c r="U38" s="533"/>
      <c r="V38" s="308"/>
      <c r="W38" s="551"/>
      <c r="X38" s="310"/>
      <c r="Y38" s="549"/>
      <c r="Z38" s="550"/>
      <c r="AA38" s="110" t="str">
        <f t="shared" si="3"/>
        <v/>
      </c>
      <c r="AB38" s="31" t="s">
        <v>57</v>
      </c>
      <c r="AC38" s="32">
        <v>4</v>
      </c>
      <c r="AD38" s="32">
        <v>2</v>
      </c>
      <c r="AE38" s="32">
        <v>5</v>
      </c>
      <c r="AF38" s="33">
        <v>3</v>
      </c>
      <c r="AG38" s="3" t="str">
        <f t="shared" si="4"/>
        <v/>
      </c>
      <c r="AH38" s="110" t="str">
        <f t="shared" si="9"/>
        <v/>
      </c>
    </row>
    <row r="39" spans="2:34" ht="30" customHeight="1" x14ac:dyDescent="0.25">
      <c r="B39" s="182" t="str">
        <f t="shared" si="0"/>
        <v/>
      </c>
      <c r="C39" s="206">
        <v>24</v>
      </c>
      <c r="D39" s="101"/>
      <c r="E39" s="212" t="str">
        <f t="shared" si="1"/>
        <v/>
      </c>
      <c r="F39" s="192"/>
      <c r="G39" s="212" t="str">
        <f t="shared" si="2"/>
        <v/>
      </c>
      <c r="H39" s="55"/>
      <c r="I39" s="56" t="str">
        <f t="shared" si="7"/>
        <v/>
      </c>
      <c r="J39" s="289">
        <v>19</v>
      </c>
      <c r="K39" s="275"/>
      <c r="L39" s="290" t="s">
        <v>201</v>
      </c>
      <c r="M39" s="277"/>
      <c r="N39" s="290" t="s">
        <v>201</v>
      </c>
      <c r="O39" s="278"/>
      <c r="P39" s="552" t="str">
        <f t="shared" si="8"/>
        <v>　　 歳</v>
      </c>
      <c r="Q39" s="553"/>
      <c r="R39" s="209" t="s">
        <v>25</v>
      </c>
      <c r="S39" s="106"/>
      <c r="T39" s="532" t="s">
        <v>170</v>
      </c>
      <c r="U39" s="533"/>
      <c r="V39" s="308"/>
      <c r="W39" s="551"/>
      <c r="X39" s="310"/>
      <c r="Y39" s="549"/>
      <c r="Z39" s="550"/>
      <c r="AA39" s="110" t="str">
        <f t="shared" si="3"/>
        <v/>
      </c>
      <c r="AB39" s="31" t="s">
        <v>58</v>
      </c>
      <c r="AC39" s="32">
        <v>4</v>
      </c>
      <c r="AD39" s="32">
        <v>2</v>
      </c>
      <c r="AE39" s="32">
        <v>5</v>
      </c>
      <c r="AF39" s="33">
        <v>3</v>
      </c>
      <c r="AG39" s="3" t="str">
        <f t="shared" si="4"/>
        <v/>
      </c>
      <c r="AH39" s="110" t="str">
        <f t="shared" si="9"/>
        <v/>
      </c>
    </row>
    <row r="40" spans="2:34" ht="30" customHeight="1" thickBot="1" x14ac:dyDescent="0.3">
      <c r="B40" s="193" t="str">
        <f t="shared" si="0"/>
        <v/>
      </c>
      <c r="C40" s="207">
        <v>25</v>
      </c>
      <c r="D40" s="102"/>
      <c r="E40" s="213" t="str">
        <f t="shared" si="1"/>
        <v/>
      </c>
      <c r="F40" s="188"/>
      <c r="G40" s="213" t="str">
        <f t="shared" si="2"/>
        <v/>
      </c>
      <c r="H40" s="103"/>
      <c r="I40" s="104" t="str">
        <f t="shared" si="7"/>
        <v/>
      </c>
      <c r="J40" s="291">
        <v>19</v>
      </c>
      <c r="K40" s="280"/>
      <c r="L40" s="292" t="s">
        <v>201</v>
      </c>
      <c r="M40" s="282"/>
      <c r="N40" s="292" t="s">
        <v>201</v>
      </c>
      <c r="O40" s="283"/>
      <c r="P40" s="591" t="str">
        <f t="shared" si="8"/>
        <v>　　 歳</v>
      </c>
      <c r="Q40" s="592"/>
      <c r="R40" s="210" t="s">
        <v>25</v>
      </c>
      <c r="S40" s="107"/>
      <c r="T40" s="593" t="s">
        <v>170</v>
      </c>
      <c r="U40" s="594"/>
      <c r="V40" s="345"/>
      <c r="W40" s="597"/>
      <c r="X40" s="347"/>
      <c r="Y40" s="595"/>
      <c r="Z40" s="596"/>
      <c r="AA40" s="110" t="str">
        <f t="shared" si="3"/>
        <v/>
      </c>
      <c r="AB40" s="31" t="s">
        <v>59</v>
      </c>
      <c r="AC40" s="32">
        <v>5</v>
      </c>
      <c r="AD40" s="32">
        <v>3</v>
      </c>
      <c r="AE40" s="32">
        <v>5</v>
      </c>
      <c r="AF40" s="33">
        <v>3</v>
      </c>
      <c r="AG40" s="3" t="str">
        <f t="shared" si="4"/>
        <v/>
      </c>
      <c r="AH40" s="110" t="str">
        <f t="shared" si="9"/>
        <v/>
      </c>
    </row>
    <row r="41" spans="2:34" s="14" customFormat="1" ht="15" customHeight="1" thickTop="1" x14ac:dyDescent="0.25">
      <c r="B41" s="453" t="s">
        <v>23</v>
      </c>
      <c r="C41" s="454" t="s">
        <v>27</v>
      </c>
      <c r="D41" s="454"/>
      <c r="E41" s="454"/>
      <c r="F41" s="454"/>
      <c r="G41" s="454"/>
      <c r="H41" s="454"/>
      <c r="I41" s="454"/>
      <c r="J41" s="454"/>
      <c r="K41" s="454"/>
      <c r="L41" s="454"/>
      <c r="M41" s="454"/>
      <c r="N41" s="454"/>
      <c r="O41" s="454"/>
      <c r="P41" s="454"/>
      <c r="Q41" s="454"/>
      <c r="R41" s="454"/>
      <c r="S41" s="454"/>
      <c r="T41" s="454"/>
      <c r="U41" s="454"/>
      <c r="V41" s="454"/>
      <c r="AA41" s="110"/>
      <c r="AB41" s="31" t="s">
        <v>60</v>
      </c>
      <c r="AC41" s="32">
        <v>5</v>
      </c>
      <c r="AD41" s="32">
        <v>3</v>
      </c>
      <c r="AE41" s="32">
        <v>5</v>
      </c>
      <c r="AF41" s="33">
        <v>3</v>
      </c>
      <c r="AH41" s="110"/>
    </row>
    <row r="42" spans="2:34" s="14" customFormat="1" ht="15" customHeight="1" x14ac:dyDescent="0.25">
      <c r="B42" s="560"/>
      <c r="C42" s="454" t="s">
        <v>28</v>
      </c>
      <c r="D42" s="454"/>
      <c r="E42" s="454"/>
      <c r="F42" s="454"/>
      <c r="G42" s="454"/>
      <c r="H42" s="454"/>
      <c r="I42" s="454"/>
      <c r="J42" s="454"/>
      <c r="K42" s="454"/>
      <c r="L42" s="454"/>
      <c r="M42" s="454"/>
      <c r="N42" s="454"/>
      <c r="O42" s="454"/>
      <c r="P42" s="454"/>
      <c r="Q42" s="454"/>
      <c r="R42" s="454"/>
      <c r="S42" s="454"/>
      <c r="T42" s="454"/>
      <c r="U42" s="454"/>
      <c r="V42" s="454"/>
      <c r="AA42" s="110"/>
      <c r="AB42" s="31" t="s">
        <v>61</v>
      </c>
      <c r="AC42" s="32">
        <v>5</v>
      </c>
      <c r="AD42" s="32">
        <v>3</v>
      </c>
      <c r="AE42" s="32">
        <v>5</v>
      </c>
      <c r="AF42" s="33">
        <v>3</v>
      </c>
      <c r="AH42" s="110"/>
    </row>
    <row r="43" spans="2:34" s="14" customFormat="1" ht="15" customHeight="1" thickBot="1" x14ac:dyDescent="0.3">
      <c r="B43" s="560"/>
      <c r="C43" s="454" t="s">
        <v>22</v>
      </c>
      <c r="D43" s="454"/>
      <c r="E43" s="454"/>
      <c r="F43" s="454"/>
      <c r="G43" s="454"/>
      <c r="H43" s="454"/>
      <c r="I43" s="454"/>
      <c r="J43" s="454"/>
      <c r="K43" s="454"/>
      <c r="L43" s="454"/>
      <c r="M43" s="454"/>
      <c r="N43" s="454"/>
      <c r="O43" s="454"/>
      <c r="P43" s="454"/>
      <c r="Q43" s="454"/>
      <c r="R43" s="454"/>
      <c r="S43" s="454"/>
      <c r="T43" s="454"/>
      <c r="U43" s="454"/>
      <c r="V43" s="454"/>
      <c r="AA43" s="110"/>
      <c r="AB43" s="31" t="s">
        <v>62</v>
      </c>
      <c r="AC43" s="32">
        <v>5</v>
      </c>
      <c r="AD43" s="32">
        <v>3</v>
      </c>
      <c r="AE43" s="32">
        <v>5</v>
      </c>
      <c r="AF43" s="33">
        <v>3</v>
      </c>
      <c r="AH43" s="110"/>
    </row>
    <row r="44" spans="2:34" s="14" customFormat="1" ht="20.100000000000001" customHeight="1" thickTop="1" x14ac:dyDescent="0.25">
      <c r="B44" s="564" t="s">
        <v>269</v>
      </c>
      <c r="C44" s="250" t="s">
        <v>263</v>
      </c>
      <c r="D44" s="251" t="s">
        <v>264</v>
      </c>
      <c r="E44" s="256">
        <f>COUNTIF(D16:D40,"○")</f>
        <v>0</v>
      </c>
      <c r="F44" s="251" t="s">
        <v>265</v>
      </c>
      <c r="G44" s="258">
        <f>COUNTIF(F16:F40,"○")</f>
        <v>0</v>
      </c>
      <c r="H44" s="254" t="s">
        <v>270</v>
      </c>
      <c r="I44" s="255"/>
      <c r="J44" s="568" t="s">
        <v>268</v>
      </c>
      <c r="K44" s="569"/>
      <c r="L44" s="569"/>
      <c r="M44" s="569"/>
      <c r="N44" s="572">
        <f>5000*(COUNTA(H16:H40)+COUNTA(女子申込書!H16:H40))</f>
        <v>0</v>
      </c>
      <c r="O44" s="572"/>
      <c r="P44" s="572"/>
      <c r="Q44" s="572"/>
      <c r="R44" s="573"/>
      <c r="S44" s="574" t="str">
        <f>"円（5,000円×"&amp;COUNTA(H16:H40)+COUNTA(女子申込書!H16:H40)&amp;"名 )"</f>
        <v>円（5,000円×0名 )</v>
      </c>
      <c r="T44" s="575"/>
      <c r="U44" s="575"/>
      <c r="V44" s="576"/>
      <c r="AA44" s="110"/>
      <c r="AB44" s="31" t="s">
        <v>63</v>
      </c>
      <c r="AC44" s="32">
        <v>5</v>
      </c>
      <c r="AD44" s="32">
        <v>3</v>
      </c>
      <c r="AE44" s="32">
        <v>5</v>
      </c>
      <c r="AF44" s="33">
        <v>3</v>
      </c>
      <c r="AH44" s="110"/>
    </row>
    <row r="45" spans="2:34" s="14" customFormat="1" ht="20.100000000000001" customHeight="1" thickBot="1" x14ac:dyDescent="0.3">
      <c r="B45" s="565"/>
      <c r="C45" s="252" t="s">
        <v>266</v>
      </c>
      <c r="D45" s="253" t="s">
        <v>264</v>
      </c>
      <c r="E45" s="257">
        <f>COUNTIF(女子申込書!D16:D40,"○")</f>
        <v>0</v>
      </c>
      <c r="F45" s="253" t="s">
        <v>265</v>
      </c>
      <c r="G45" s="259">
        <f>COUNTIF(女子申込書!F16:F40,"○")</f>
        <v>0</v>
      </c>
      <c r="H45" s="254">
        <f>SUM($E$44:$G$45)</f>
        <v>0</v>
      </c>
      <c r="J45" s="566" t="s">
        <v>267</v>
      </c>
      <c r="K45" s="567"/>
      <c r="L45" s="567"/>
      <c r="M45" s="567"/>
      <c r="N45" s="570"/>
      <c r="O45" s="570"/>
      <c r="P45" s="570"/>
      <c r="Q45" s="570"/>
      <c r="R45" s="570"/>
      <c r="S45" s="571"/>
      <c r="T45" s="577"/>
      <c r="U45" s="577"/>
      <c r="V45" s="578"/>
      <c r="AA45" s="110"/>
      <c r="AB45" s="31" t="s">
        <v>64</v>
      </c>
      <c r="AC45" s="32">
        <v>6</v>
      </c>
      <c r="AD45" s="32">
        <v>3</v>
      </c>
      <c r="AE45" s="32">
        <v>5</v>
      </c>
      <c r="AF45" s="33">
        <v>3</v>
      </c>
      <c r="AH45" s="110"/>
    </row>
    <row r="46" spans="2:34" s="14" customFormat="1" ht="6.75" customHeight="1" thickTop="1" thickBot="1" x14ac:dyDescent="0.3">
      <c r="C46" s="15"/>
      <c r="D46" s="16"/>
      <c r="E46" s="16"/>
      <c r="F46" s="16"/>
      <c r="G46" s="16"/>
      <c r="J46" s="4"/>
      <c r="K46" s="4"/>
      <c r="L46" s="4"/>
      <c r="M46" s="4"/>
      <c r="N46" s="4"/>
      <c r="O46" s="4"/>
      <c r="P46" s="4"/>
      <c r="Q46" s="4"/>
      <c r="AA46" s="110"/>
      <c r="AB46" s="31" t="s">
        <v>65</v>
      </c>
      <c r="AC46" s="32">
        <v>6</v>
      </c>
      <c r="AD46" s="32">
        <v>3</v>
      </c>
      <c r="AE46" s="32">
        <v>5</v>
      </c>
      <c r="AF46" s="33">
        <v>3</v>
      </c>
      <c r="AH46" s="110"/>
    </row>
    <row r="47" spans="2:34" ht="14.25" customHeight="1" thickTop="1" thickBot="1" x14ac:dyDescent="0.3">
      <c r="B47" s="437" t="s">
        <v>20</v>
      </c>
      <c r="C47" s="438"/>
      <c r="D47" s="457" t="s">
        <v>21</v>
      </c>
      <c r="E47" s="500"/>
      <c r="F47" s="500"/>
      <c r="G47" s="500"/>
      <c r="H47" s="434"/>
      <c r="I47" s="368" t="s">
        <v>9</v>
      </c>
      <c r="J47" s="409" t="s">
        <v>10</v>
      </c>
      <c r="K47" s="409"/>
      <c r="L47" s="409"/>
      <c r="M47" s="136" t="s">
        <v>181</v>
      </c>
      <c r="N47" s="563"/>
      <c r="O47" s="563"/>
      <c r="P47" s="563"/>
      <c r="Q47" s="425"/>
      <c r="R47" s="426"/>
      <c r="S47" s="426"/>
      <c r="T47" s="426"/>
      <c r="U47" s="426"/>
      <c r="V47" s="426"/>
      <c r="W47" s="426"/>
      <c r="X47" s="426"/>
      <c r="Y47" s="426"/>
      <c r="Z47" s="427"/>
      <c r="AB47" s="31" t="s">
        <v>66</v>
      </c>
      <c r="AC47" s="32">
        <v>6</v>
      </c>
      <c r="AD47" s="32">
        <v>3</v>
      </c>
      <c r="AE47" s="32">
        <v>5</v>
      </c>
      <c r="AF47" s="33">
        <v>3</v>
      </c>
    </row>
    <row r="48" spans="2:34" ht="15" customHeight="1" thickTop="1" thickBot="1" x14ac:dyDescent="0.3">
      <c r="B48" s="439"/>
      <c r="C48" s="440"/>
      <c r="D48" s="583" t="str">
        <f>PHONETIC(D49)</f>
        <v/>
      </c>
      <c r="E48" s="584"/>
      <c r="F48" s="584"/>
      <c r="G48" s="584"/>
      <c r="H48" s="585"/>
      <c r="I48" s="561"/>
      <c r="J48" s="412"/>
      <c r="K48" s="412"/>
      <c r="L48" s="412"/>
      <c r="M48" s="135" t="s">
        <v>160</v>
      </c>
      <c r="N48" s="586"/>
      <c r="O48" s="587"/>
      <c r="P48" s="587"/>
      <c r="Q48" s="428"/>
      <c r="R48" s="429"/>
      <c r="S48" s="429"/>
      <c r="T48" s="429"/>
      <c r="U48" s="429"/>
      <c r="V48" s="429"/>
      <c r="W48" s="429"/>
      <c r="X48" s="429"/>
      <c r="Y48" s="429"/>
      <c r="Z48" s="430"/>
      <c r="AB48" s="31" t="s">
        <v>67</v>
      </c>
      <c r="AC48" s="32">
        <v>6</v>
      </c>
      <c r="AD48" s="32">
        <v>3</v>
      </c>
      <c r="AE48" s="32">
        <v>5</v>
      </c>
      <c r="AF48" s="33">
        <v>3</v>
      </c>
    </row>
    <row r="49" spans="2:32" ht="16.5" thickTop="1" x14ac:dyDescent="0.25">
      <c r="B49" s="439"/>
      <c r="C49" s="440"/>
      <c r="D49" s="395"/>
      <c r="E49" s="396"/>
      <c r="F49" s="396"/>
      <c r="G49" s="396"/>
      <c r="H49" s="397"/>
      <c r="I49" s="561"/>
      <c r="J49" s="444" t="s">
        <v>183</v>
      </c>
      <c r="K49" s="444"/>
      <c r="L49" s="444"/>
      <c r="M49" s="444"/>
      <c r="N49" s="444"/>
      <c r="O49" s="588"/>
      <c r="P49" s="589"/>
      <c r="Q49" s="589"/>
      <c r="R49" s="589"/>
      <c r="S49" s="589"/>
      <c r="T49" s="589"/>
      <c r="U49" s="589"/>
      <c r="V49" s="589"/>
      <c r="W49" s="589"/>
      <c r="X49" s="589"/>
      <c r="Y49" s="589"/>
      <c r="Z49" s="590"/>
      <c r="AB49" s="31" t="s">
        <v>68</v>
      </c>
      <c r="AC49" s="32">
        <v>6</v>
      </c>
      <c r="AD49" s="32">
        <v>3</v>
      </c>
      <c r="AE49" s="32">
        <v>5</v>
      </c>
      <c r="AF49" s="33">
        <v>3</v>
      </c>
    </row>
    <row r="50" spans="2:32" ht="16.5" thickBot="1" x14ac:dyDescent="0.3">
      <c r="B50" s="441"/>
      <c r="C50" s="442"/>
      <c r="D50" s="398"/>
      <c r="E50" s="399"/>
      <c r="F50" s="399"/>
      <c r="G50" s="399"/>
      <c r="H50" s="400"/>
      <c r="I50" s="562"/>
      <c r="J50" s="393" t="s">
        <v>19</v>
      </c>
      <c r="K50" s="393"/>
      <c r="L50" s="393"/>
      <c r="M50" s="393"/>
      <c r="N50" s="393"/>
      <c r="O50" s="401"/>
      <c r="P50" s="402"/>
      <c r="Q50" s="402"/>
      <c r="R50" s="402"/>
      <c r="S50" s="402"/>
      <c r="T50" s="402"/>
      <c r="U50" s="402"/>
      <c r="V50" s="402"/>
      <c r="W50" s="402"/>
      <c r="X50" s="402"/>
      <c r="Y50" s="402"/>
      <c r="Z50" s="403"/>
      <c r="AB50" s="31" t="s">
        <v>69</v>
      </c>
      <c r="AC50" s="32">
        <v>7</v>
      </c>
      <c r="AD50" s="32">
        <v>4</v>
      </c>
      <c r="AE50" s="32">
        <v>5</v>
      </c>
      <c r="AF50" s="33">
        <v>3</v>
      </c>
    </row>
    <row r="51" spans="2:32" ht="16.5" thickTop="1" x14ac:dyDescent="0.25">
      <c r="AB51" s="31" t="s">
        <v>70</v>
      </c>
      <c r="AC51" s="32">
        <v>7</v>
      </c>
      <c r="AD51" s="32">
        <v>4</v>
      </c>
      <c r="AE51" s="32">
        <v>5</v>
      </c>
      <c r="AF51" s="33">
        <v>3</v>
      </c>
    </row>
    <row r="52" spans="2:32" x14ac:dyDescent="0.25">
      <c r="AB52" s="31" t="s">
        <v>71</v>
      </c>
      <c r="AC52" s="32">
        <v>7</v>
      </c>
      <c r="AD52" s="32">
        <v>4</v>
      </c>
      <c r="AE52" s="32">
        <v>5</v>
      </c>
      <c r="AF52" s="33">
        <v>3</v>
      </c>
    </row>
    <row r="53" spans="2:32" x14ac:dyDescent="0.25">
      <c r="AB53" s="31" t="s">
        <v>72</v>
      </c>
      <c r="AC53" s="32">
        <v>7</v>
      </c>
      <c r="AD53" s="32">
        <v>4</v>
      </c>
      <c r="AE53" s="32">
        <v>5</v>
      </c>
      <c r="AF53" s="33">
        <v>3</v>
      </c>
    </row>
    <row r="54" spans="2:32" x14ac:dyDescent="0.25">
      <c r="AB54" s="31" t="s">
        <v>73</v>
      </c>
      <c r="AC54" s="32">
        <v>7</v>
      </c>
      <c r="AD54" s="32">
        <v>4</v>
      </c>
      <c r="AE54" s="32">
        <v>5</v>
      </c>
      <c r="AF54" s="33">
        <v>3</v>
      </c>
    </row>
    <row r="55" spans="2:32" x14ac:dyDescent="0.25">
      <c r="AB55" s="31" t="s">
        <v>74</v>
      </c>
      <c r="AC55" s="32">
        <v>7</v>
      </c>
      <c r="AD55" s="32">
        <v>4</v>
      </c>
      <c r="AE55" s="32">
        <v>5</v>
      </c>
      <c r="AF55" s="33">
        <v>3</v>
      </c>
    </row>
    <row r="56" spans="2:32" x14ac:dyDescent="0.25">
      <c r="AB56" s="31" t="s">
        <v>75</v>
      </c>
      <c r="AC56" s="32">
        <v>7</v>
      </c>
      <c r="AD56" s="32">
        <v>4</v>
      </c>
      <c r="AE56" s="32">
        <v>5</v>
      </c>
      <c r="AF56" s="33">
        <v>3</v>
      </c>
    </row>
    <row r="57" spans="2:32" x14ac:dyDescent="0.25">
      <c r="AB57" s="31" t="s">
        <v>76</v>
      </c>
      <c r="AC57" s="32">
        <v>7</v>
      </c>
      <c r="AD57" s="32">
        <v>4</v>
      </c>
      <c r="AE57" s="32">
        <v>5</v>
      </c>
      <c r="AF57" s="33">
        <v>3</v>
      </c>
    </row>
    <row r="58" spans="2:32" x14ac:dyDescent="0.25">
      <c r="AB58" s="31" t="s">
        <v>77</v>
      </c>
      <c r="AC58" s="32">
        <v>7</v>
      </c>
      <c r="AD58" s="32">
        <v>4</v>
      </c>
      <c r="AE58" s="32">
        <v>5</v>
      </c>
      <c r="AF58" s="33">
        <v>3</v>
      </c>
    </row>
    <row r="59" spans="2:32" x14ac:dyDescent="0.25">
      <c r="AB59" s="31" t="s">
        <v>78</v>
      </c>
      <c r="AC59" s="32">
        <v>7</v>
      </c>
      <c r="AD59" s="32">
        <v>4</v>
      </c>
      <c r="AE59" s="32">
        <v>5</v>
      </c>
      <c r="AF59" s="33">
        <v>3</v>
      </c>
    </row>
    <row r="60" spans="2:32" x14ac:dyDescent="0.25">
      <c r="AB60" s="31" t="s">
        <v>79</v>
      </c>
      <c r="AC60" s="32">
        <v>7</v>
      </c>
      <c r="AD60" s="32">
        <v>4</v>
      </c>
      <c r="AE60" s="32">
        <v>5</v>
      </c>
      <c r="AF60" s="33">
        <v>3</v>
      </c>
    </row>
    <row r="61" spans="2:32" x14ac:dyDescent="0.25">
      <c r="AB61" s="31" t="s">
        <v>80</v>
      </c>
      <c r="AC61" s="32">
        <v>7</v>
      </c>
      <c r="AD61" s="32">
        <v>4</v>
      </c>
      <c r="AE61" s="32">
        <v>5</v>
      </c>
      <c r="AF61" s="33">
        <v>3</v>
      </c>
    </row>
    <row r="62" spans="2:32" x14ac:dyDescent="0.25">
      <c r="AB62" s="31" t="s">
        <v>81</v>
      </c>
      <c r="AC62" s="32">
        <v>7</v>
      </c>
      <c r="AD62" s="32">
        <v>4</v>
      </c>
      <c r="AE62" s="32">
        <v>5</v>
      </c>
      <c r="AF62" s="33">
        <v>3</v>
      </c>
    </row>
    <row r="63" spans="2:32" x14ac:dyDescent="0.25">
      <c r="AB63" s="31" t="s">
        <v>82</v>
      </c>
      <c r="AC63" s="32">
        <v>7</v>
      </c>
      <c r="AD63" s="32">
        <v>4</v>
      </c>
      <c r="AE63" s="32">
        <v>5</v>
      </c>
      <c r="AF63" s="33">
        <v>3</v>
      </c>
    </row>
    <row r="64" spans="2:32" x14ac:dyDescent="0.25">
      <c r="AB64" s="31" t="s">
        <v>83</v>
      </c>
      <c r="AC64" s="32">
        <v>7</v>
      </c>
      <c r="AD64" s="32">
        <v>4</v>
      </c>
      <c r="AE64" s="32">
        <v>5</v>
      </c>
      <c r="AF64" s="33">
        <v>3</v>
      </c>
    </row>
    <row r="65" spans="28:32" x14ac:dyDescent="0.25">
      <c r="AB65" s="31" t="s">
        <v>84</v>
      </c>
      <c r="AC65" s="32">
        <v>7</v>
      </c>
      <c r="AD65" s="32">
        <v>4</v>
      </c>
      <c r="AE65" s="32">
        <v>5</v>
      </c>
      <c r="AF65" s="33">
        <v>3</v>
      </c>
    </row>
    <row r="66" spans="28:32" x14ac:dyDescent="0.25">
      <c r="AB66" s="31" t="s">
        <v>85</v>
      </c>
      <c r="AC66" s="32">
        <v>7</v>
      </c>
      <c r="AD66" s="32">
        <v>4</v>
      </c>
      <c r="AE66" s="32">
        <v>5</v>
      </c>
      <c r="AF66" s="33">
        <v>3</v>
      </c>
    </row>
    <row r="67" spans="28:32" x14ac:dyDescent="0.25">
      <c r="AB67" s="31" t="s">
        <v>86</v>
      </c>
      <c r="AC67" s="32">
        <v>7</v>
      </c>
      <c r="AD67" s="32">
        <v>4</v>
      </c>
      <c r="AE67" s="32">
        <v>5</v>
      </c>
      <c r="AF67" s="33">
        <v>3</v>
      </c>
    </row>
    <row r="68" spans="28:32" x14ac:dyDescent="0.25">
      <c r="AB68" s="31" t="s">
        <v>87</v>
      </c>
      <c r="AC68" s="32">
        <v>7</v>
      </c>
      <c r="AD68" s="32">
        <v>4</v>
      </c>
      <c r="AE68" s="32">
        <v>5</v>
      </c>
      <c r="AF68" s="33">
        <v>3</v>
      </c>
    </row>
    <row r="69" spans="28:32" x14ac:dyDescent="0.25">
      <c r="AB69" s="31" t="s">
        <v>88</v>
      </c>
      <c r="AC69" s="32">
        <v>7</v>
      </c>
      <c r="AD69" s="32">
        <v>4</v>
      </c>
      <c r="AE69" s="32">
        <v>5</v>
      </c>
      <c r="AF69" s="33">
        <v>3</v>
      </c>
    </row>
    <row r="70" spans="28:32" x14ac:dyDescent="0.25">
      <c r="AB70" s="31" t="s">
        <v>89</v>
      </c>
      <c r="AC70" s="32">
        <v>7</v>
      </c>
      <c r="AD70" s="32">
        <v>4</v>
      </c>
      <c r="AE70" s="32">
        <v>5</v>
      </c>
      <c r="AF70" s="33">
        <v>3</v>
      </c>
    </row>
    <row r="71" spans="28:32" x14ac:dyDescent="0.25">
      <c r="AB71" s="31" t="s">
        <v>90</v>
      </c>
      <c r="AC71" s="32">
        <v>7</v>
      </c>
      <c r="AD71" s="32">
        <v>4</v>
      </c>
      <c r="AE71" s="32">
        <v>5</v>
      </c>
      <c r="AF71" s="33">
        <v>3</v>
      </c>
    </row>
    <row r="72" spans="28:32" x14ac:dyDescent="0.25">
      <c r="AB72" s="31" t="s">
        <v>91</v>
      </c>
      <c r="AC72" s="32">
        <v>7</v>
      </c>
      <c r="AD72" s="32">
        <v>4</v>
      </c>
      <c r="AE72" s="32">
        <v>5</v>
      </c>
      <c r="AF72" s="33">
        <v>3</v>
      </c>
    </row>
    <row r="73" spans="28:32" x14ac:dyDescent="0.25">
      <c r="AB73" s="31" t="s">
        <v>92</v>
      </c>
      <c r="AC73" s="32">
        <v>7</v>
      </c>
      <c r="AD73" s="32">
        <v>4</v>
      </c>
      <c r="AE73" s="32">
        <v>5</v>
      </c>
      <c r="AF73" s="33">
        <v>3</v>
      </c>
    </row>
    <row r="74" spans="28:32" x14ac:dyDescent="0.25">
      <c r="AB74" s="31" t="s">
        <v>93</v>
      </c>
      <c r="AC74" s="32">
        <v>7</v>
      </c>
      <c r="AD74" s="32">
        <v>4</v>
      </c>
      <c r="AE74" s="32">
        <v>5</v>
      </c>
      <c r="AF74" s="33">
        <v>3</v>
      </c>
    </row>
    <row r="75" spans="28:32" x14ac:dyDescent="0.25">
      <c r="AB75" s="31" t="s">
        <v>94</v>
      </c>
      <c r="AC75" s="32">
        <v>7</v>
      </c>
      <c r="AD75" s="32">
        <v>4</v>
      </c>
      <c r="AE75" s="32">
        <v>5</v>
      </c>
      <c r="AF75" s="33">
        <v>3</v>
      </c>
    </row>
    <row r="76" spans="28:32" x14ac:dyDescent="0.25">
      <c r="AB76" s="31" t="s">
        <v>95</v>
      </c>
      <c r="AC76" s="32">
        <v>7</v>
      </c>
      <c r="AD76" s="32">
        <v>4</v>
      </c>
      <c r="AE76" s="32">
        <v>5</v>
      </c>
      <c r="AF76" s="33">
        <v>3</v>
      </c>
    </row>
    <row r="77" spans="28:32" x14ac:dyDescent="0.25">
      <c r="AB77" s="31" t="s">
        <v>96</v>
      </c>
      <c r="AC77" s="32">
        <v>7</v>
      </c>
      <c r="AD77" s="32">
        <v>4</v>
      </c>
      <c r="AE77" s="32">
        <v>5</v>
      </c>
      <c r="AF77" s="33">
        <v>3</v>
      </c>
    </row>
    <row r="78" spans="28:32" x14ac:dyDescent="0.25">
      <c r="AB78" s="31" t="s">
        <v>97</v>
      </c>
      <c r="AC78" s="32">
        <v>7</v>
      </c>
      <c r="AD78" s="32">
        <v>4</v>
      </c>
      <c r="AE78" s="32">
        <v>5</v>
      </c>
      <c r="AF78" s="33">
        <v>3</v>
      </c>
    </row>
    <row r="79" spans="28:32" x14ac:dyDescent="0.25">
      <c r="AB79" s="31" t="s">
        <v>98</v>
      </c>
      <c r="AC79" s="32">
        <v>7</v>
      </c>
      <c r="AD79" s="32">
        <v>4</v>
      </c>
      <c r="AE79" s="32">
        <v>5</v>
      </c>
      <c r="AF79" s="33">
        <v>3</v>
      </c>
    </row>
    <row r="80" spans="28:32" ht="16.5" thickBot="1" x14ac:dyDescent="0.3">
      <c r="AB80" s="34" t="s">
        <v>99</v>
      </c>
      <c r="AC80" s="35">
        <v>7</v>
      </c>
      <c r="AD80" s="32">
        <v>4</v>
      </c>
      <c r="AE80" s="32">
        <v>5</v>
      </c>
      <c r="AF80" s="33">
        <v>3</v>
      </c>
    </row>
    <row r="81" spans="28:32" x14ac:dyDescent="0.25">
      <c r="AB81" s="31"/>
      <c r="AC81" s="32"/>
      <c r="AD81" s="32"/>
      <c r="AE81" s="32"/>
      <c r="AF81" s="33"/>
    </row>
    <row r="82" spans="28:32" x14ac:dyDescent="0.25">
      <c r="AB82" s="31"/>
      <c r="AC82" s="32"/>
      <c r="AD82" s="32"/>
      <c r="AE82" s="32"/>
      <c r="AF82" s="33"/>
    </row>
    <row r="83" spans="28:32" x14ac:dyDescent="0.25">
      <c r="AB83" s="31"/>
      <c r="AC83" s="32"/>
      <c r="AD83" s="32"/>
      <c r="AE83" s="32"/>
      <c r="AF83" s="33"/>
    </row>
    <row r="84" spans="28:32" x14ac:dyDescent="0.25">
      <c r="AB84" s="31"/>
      <c r="AC84" s="32"/>
      <c r="AD84" s="32"/>
      <c r="AE84" s="32"/>
      <c r="AF84" s="33"/>
    </row>
    <row r="85" spans="28:32" ht="16.5" thickBot="1" x14ac:dyDescent="0.3">
      <c r="AB85" s="34"/>
      <c r="AC85" s="35"/>
      <c r="AD85" s="32"/>
      <c r="AE85" s="32"/>
      <c r="AF85" s="33"/>
    </row>
  </sheetData>
  <sheetProtection formatCells="0" formatColumns="0" formatRows="0" insertColumns="0" insertRows="0" deleteColumns="0" deleteRows="0" sort="0"/>
  <protectedRanges>
    <protectedRange sqref="N44:V45" name="範囲1"/>
  </protectedRanges>
  <mergeCells count="160">
    <mergeCell ref="P39:Q39"/>
    <mergeCell ref="T39:U39"/>
    <mergeCell ref="Y39:Z39"/>
    <mergeCell ref="P40:Q40"/>
    <mergeCell ref="T40:U40"/>
    <mergeCell ref="Y40:Z40"/>
    <mergeCell ref="P37:Q37"/>
    <mergeCell ref="T37:U37"/>
    <mergeCell ref="Y37:Z37"/>
    <mergeCell ref="P38:Q38"/>
    <mergeCell ref="T38:U38"/>
    <mergeCell ref="Y38:Z38"/>
    <mergeCell ref="V40:X40"/>
    <mergeCell ref="V39:X39"/>
    <mergeCell ref="V38:X38"/>
    <mergeCell ref="B41:B43"/>
    <mergeCell ref="C41:V41"/>
    <mergeCell ref="C42:V42"/>
    <mergeCell ref="C43:V43"/>
    <mergeCell ref="B47:C50"/>
    <mergeCell ref="D47:H47"/>
    <mergeCell ref="I47:I50"/>
    <mergeCell ref="J47:L48"/>
    <mergeCell ref="N47:P47"/>
    <mergeCell ref="Q47:Z48"/>
    <mergeCell ref="B44:B45"/>
    <mergeCell ref="J45:M45"/>
    <mergeCell ref="J44:M44"/>
    <mergeCell ref="N45:S45"/>
    <mergeCell ref="N44:R44"/>
    <mergeCell ref="S44:V44"/>
    <mergeCell ref="T45:V45"/>
    <mergeCell ref="D48:H48"/>
    <mergeCell ref="N48:P48"/>
    <mergeCell ref="D49:H50"/>
    <mergeCell ref="J49:N49"/>
    <mergeCell ref="O49:Z49"/>
    <mergeCell ref="J50:N50"/>
    <mergeCell ref="O50:Z50"/>
    <mergeCell ref="V37:X37"/>
    <mergeCell ref="P35:Q35"/>
    <mergeCell ref="T35:U35"/>
    <mergeCell ref="Y35:Z35"/>
    <mergeCell ref="P36:Q36"/>
    <mergeCell ref="T36:U36"/>
    <mergeCell ref="Y36:Z36"/>
    <mergeCell ref="P33:Q33"/>
    <mergeCell ref="T33:U33"/>
    <mergeCell ref="Y33:Z33"/>
    <mergeCell ref="P34:Q34"/>
    <mergeCell ref="T34:U34"/>
    <mergeCell ref="Y34:Z34"/>
    <mergeCell ref="V34:X34"/>
    <mergeCell ref="V33:X33"/>
    <mergeCell ref="V36:X36"/>
    <mergeCell ref="V35:X35"/>
    <mergeCell ref="P31:Q31"/>
    <mergeCell ref="T31:U31"/>
    <mergeCell ref="Y31:Z31"/>
    <mergeCell ref="P32:Q32"/>
    <mergeCell ref="T32:U32"/>
    <mergeCell ref="Y32:Z32"/>
    <mergeCell ref="P29:Q29"/>
    <mergeCell ref="T29:U29"/>
    <mergeCell ref="Y29:Z29"/>
    <mergeCell ref="P30:Q30"/>
    <mergeCell ref="T30:U30"/>
    <mergeCell ref="Y30:Z30"/>
    <mergeCell ref="V32:X32"/>
    <mergeCell ref="V31:X31"/>
    <mergeCell ref="V30:X30"/>
    <mergeCell ref="V29:X29"/>
    <mergeCell ref="P27:Q27"/>
    <mergeCell ref="T27:U27"/>
    <mergeCell ref="Y27:Z27"/>
    <mergeCell ref="P28:Q28"/>
    <mergeCell ref="T28:U28"/>
    <mergeCell ref="Y28:Z28"/>
    <mergeCell ref="P25:Q25"/>
    <mergeCell ref="T25:U25"/>
    <mergeCell ref="Y25:Z25"/>
    <mergeCell ref="P26:Q26"/>
    <mergeCell ref="T26:U26"/>
    <mergeCell ref="Y26:Z26"/>
    <mergeCell ref="V28:X28"/>
    <mergeCell ref="V27:X27"/>
    <mergeCell ref="V26:X26"/>
    <mergeCell ref="V25:X25"/>
    <mergeCell ref="P23:Q23"/>
    <mergeCell ref="T23:U23"/>
    <mergeCell ref="Y23:Z23"/>
    <mergeCell ref="P24:Q24"/>
    <mergeCell ref="T24:U24"/>
    <mergeCell ref="Y24:Z24"/>
    <mergeCell ref="P21:Q21"/>
    <mergeCell ref="T21:U21"/>
    <mergeCell ref="Y21:Z21"/>
    <mergeCell ref="P22:Q22"/>
    <mergeCell ref="T22:U22"/>
    <mergeCell ref="Y22:Z22"/>
    <mergeCell ref="V24:X24"/>
    <mergeCell ref="V23:X23"/>
    <mergeCell ref="V22:X22"/>
    <mergeCell ref="V21:X21"/>
    <mergeCell ref="P19:Q19"/>
    <mergeCell ref="T19:U19"/>
    <mergeCell ref="Y19:Z19"/>
    <mergeCell ref="P20:Q20"/>
    <mergeCell ref="T20:U20"/>
    <mergeCell ref="Y20:Z20"/>
    <mergeCell ref="P17:Q17"/>
    <mergeCell ref="T17:U17"/>
    <mergeCell ref="Y17:Z17"/>
    <mergeCell ref="P18:Q18"/>
    <mergeCell ref="T18:U18"/>
    <mergeCell ref="Y18:Z18"/>
    <mergeCell ref="V17:X17"/>
    <mergeCell ref="V20:X20"/>
    <mergeCell ref="V19:X19"/>
    <mergeCell ref="V18:X18"/>
    <mergeCell ref="B13:V13"/>
    <mergeCell ref="B14:B15"/>
    <mergeCell ref="C14:C15"/>
    <mergeCell ref="D14:D15"/>
    <mergeCell ref="E14:E15"/>
    <mergeCell ref="F14:F15"/>
    <mergeCell ref="S14:S15"/>
    <mergeCell ref="T15:U15"/>
    <mergeCell ref="P16:Q16"/>
    <mergeCell ref="T16:U16"/>
    <mergeCell ref="G14:G15"/>
    <mergeCell ref="H14:H15"/>
    <mergeCell ref="I14:I15"/>
    <mergeCell ref="J14:O15"/>
    <mergeCell ref="P14:Q15"/>
    <mergeCell ref="R14:R15"/>
    <mergeCell ref="V14:Z15"/>
    <mergeCell ref="V16:X16"/>
    <mergeCell ref="Y16:Z16"/>
    <mergeCell ref="B1:X1"/>
    <mergeCell ref="B9:C10"/>
    <mergeCell ref="D9:H9"/>
    <mergeCell ref="I9:I10"/>
    <mergeCell ref="J9:U9"/>
    <mergeCell ref="V9:X10"/>
    <mergeCell ref="D10:H11"/>
    <mergeCell ref="Q10:U10"/>
    <mergeCell ref="I11:I12"/>
    <mergeCell ref="J11:K11"/>
    <mergeCell ref="L11:O11"/>
    <mergeCell ref="V11:X12"/>
    <mergeCell ref="E12:H12"/>
    <mergeCell ref="J12:K12"/>
    <mergeCell ref="L12:O12"/>
    <mergeCell ref="T5:V5"/>
    <mergeCell ref="I5:L5"/>
    <mergeCell ref="M5:R5"/>
    <mergeCell ref="I6:L6"/>
    <mergeCell ref="N3:Q3"/>
    <mergeCell ref="R3:V3"/>
  </mergeCells>
  <phoneticPr fontId="1"/>
  <conditionalFormatting sqref="B1">
    <cfRule type="cellIs" dxfId="1" priority="1" stopIfTrue="1" operator="equal">
      <formula>1</formula>
    </cfRule>
  </conditionalFormatting>
  <dataValidations count="12">
    <dataValidation type="list" allowBlank="1" showInputMessage="1" showErrorMessage="1" sqref="D16:D40 F16:F40" xr:uid="{00000000-0002-0000-0300-000000000000}">
      <formula1>"○,×"</formula1>
    </dataValidation>
    <dataValidation type="textLength" imeMode="disabled" operator="equal" allowBlank="1" showInputMessage="1" showErrorMessage="1" sqref="Y16:Z40" xr:uid="{00000000-0002-0000-0300-000001000000}">
      <formula1>7</formula1>
    </dataValidation>
    <dataValidation imeMode="fullKatakana" allowBlank="1" showInputMessage="1" showErrorMessage="1" prompt="※苗字と名前の間に全角スペースを入れてください！" sqref="I16:I40" xr:uid="{00000000-0002-0000-0300-000002000000}"/>
    <dataValidation allowBlank="1" showInputMessage="1" showErrorMessage="1" prompt="※必ず、苗字と名前の間に全角スペースを入れてください！" sqref="H16:H40" xr:uid="{00000000-0002-0000-0300-000003000000}"/>
    <dataValidation type="list" allowBlank="1" showInputMessage="1" showErrorMessage="1" error="「男」または「女」と入力してください！" prompt="「男」または「女」" sqref="C11" xr:uid="{00000000-0002-0000-0300-000004000000}">
      <formula1>"男,女"</formula1>
    </dataValidation>
    <dataValidation imeMode="fullKatakana" allowBlank="1" showInputMessage="1" showErrorMessage="1" sqref="E12:H12" xr:uid="{00000000-0002-0000-0300-000005000000}"/>
    <dataValidation imeMode="off" allowBlank="1" showInputMessage="1" showErrorMessage="1" prompt="半角数字の”1”で_x000a_✔マークがつきます" sqref="C12 J11:K12 P11:P12 T11:T12 Y10" xr:uid="{00000000-0002-0000-0300-000006000000}"/>
    <dataValidation imeMode="off" allowBlank="1" showInputMessage="1" showErrorMessage="1" sqref="V11 Y12:Z12 O49:Z50 N47:P48 M16:M40 K16:K40 V16:V40 O16:O40 T16:T40" xr:uid="{00000000-0002-0000-0300-000007000000}"/>
    <dataValidation type="whole" errorStyle="warning" operator="lessThan" allowBlank="1" showInputMessage="1" showErrorMessage="1" error="種目・生年月日を入力すると自動的に計算されます。_x000a_入力をやめる場合は「キャンセル」を選択してください。" sqref="G16:G40 E16:E40" xr:uid="{00000000-0002-0000-0300-000008000000}">
      <formula1>0</formula1>
    </dataValidation>
    <dataValidation type="whole" errorStyle="warning" operator="lessThan" allowBlank="1" showInputMessage="1" showErrorMessage="1" error="生年月日が入力されれば年齢は自動的に計算されます！_x000a_入力をやめる場合は「キャンセル」を選択してください。" sqref="P16:Q40" xr:uid="{00000000-0002-0000-0300-000009000000}">
      <formula1>0</formula1>
    </dataValidation>
    <dataValidation type="list" imeMode="off" allowBlank="1" showInputMessage="1" showErrorMessage="1" sqref="S16:S40" xr:uid="{00000000-0002-0000-0300-00000A000000}">
      <formula1>"初段,弐段,参段,四段,五段,六段,七段,八段"</formula1>
    </dataValidation>
    <dataValidation type="list" allowBlank="1" showInputMessage="1" showErrorMessage="1" sqref="I5:L5" xr:uid="{D3B14B87-5551-4F86-85B1-1DF80D1B1B2B}">
      <formula1>"福岡,長崎,佐賀,熊本,大分,宮崎,鹿児島,沖縄"</formula1>
    </dataValidation>
  </dataValidations>
  <printOptions horizontalCentered="1"/>
  <pageMargins left="0.39370078740157483" right="0.39370078740157483" top="0.39370078740157483" bottom="0.19685039370078741" header="0.51181102362204722" footer="0.51181102362204722"/>
  <pageSetup paperSize="9" scale="7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I85"/>
  <sheetViews>
    <sheetView view="pageBreakPreview" zoomScaleNormal="100" zoomScaleSheetLayoutView="100" workbookViewId="0">
      <selection activeCell="W6" sqref="W6"/>
    </sheetView>
  </sheetViews>
  <sheetFormatPr defaultColWidth="9" defaultRowHeight="16.149999999999999" outlineLevelCol="1" x14ac:dyDescent="0.25"/>
  <cols>
    <col min="1" max="1" width="0.1328125" style="3" customWidth="1"/>
    <col min="2" max="2" width="8.46484375" style="3" customWidth="1"/>
    <col min="3" max="3" width="3.796875" style="11" bestFit="1" customWidth="1"/>
    <col min="4" max="4" width="5.6640625" style="11" customWidth="1"/>
    <col min="5" max="5" width="3.796875" style="11" customWidth="1"/>
    <col min="6" max="6" width="5.6640625" style="11" customWidth="1"/>
    <col min="7" max="7" width="3.796875" style="11" customWidth="1"/>
    <col min="8" max="8" width="13.46484375" style="3" customWidth="1"/>
    <col min="9" max="9" width="10.46484375" style="3" customWidth="1"/>
    <col min="10" max="11" width="2.46484375" style="4" customWidth="1"/>
    <col min="12" max="12" width="1.46484375" style="4" customWidth="1"/>
    <col min="13" max="13" width="2.46484375" style="4" customWidth="1"/>
    <col min="14" max="14" width="1.46484375" style="4" customWidth="1"/>
    <col min="15" max="15" width="2.46484375" style="4" customWidth="1"/>
    <col min="16" max="17" width="3.1328125" style="4" customWidth="1"/>
    <col min="18" max="18" width="4" style="3" customWidth="1"/>
    <col min="19" max="19" width="5.796875" style="3" customWidth="1"/>
    <col min="20" max="20" width="3.1328125" style="3" customWidth="1"/>
    <col min="21" max="21" width="8.86328125" style="3" customWidth="1"/>
    <col min="22" max="22" width="9.46484375" style="3" customWidth="1"/>
    <col min="23" max="23" width="3.1328125" style="3" customWidth="1"/>
    <col min="24" max="24" width="6.46484375" style="3" hidden="1" customWidth="1"/>
    <col min="25" max="25" width="3.1328125" style="3" hidden="1" customWidth="1"/>
    <col min="26" max="26" width="6.46484375" style="3" hidden="1" customWidth="1"/>
    <col min="27" max="27" width="64.1328125" style="110" customWidth="1"/>
    <col min="28" max="28" width="9.46484375" style="3" hidden="1" customWidth="1" outlineLevel="1"/>
    <col min="29" max="29" width="9" style="3" hidden="1" customWidth="1" outlineLevel="1"/>
    <col min="30" max="30" width="7.1328125" style="3" hidden="1" customWidth="1" outlineLevel="1"/>
    <col min="31" max="31" width="9" style="3" hidden="1" customWidth="1" outlineLevel="1"/>
    <col min="32" max="32" width="7.1328125" style="3" hidden="1" customWidth="1" outlineLevel="1"/>
    <col min="33" max="33" width="6.19921875" style="3" hidden="1" customWidth="1" outlineLevel="1"/>
    <col min="34" max="34" width="0" style="110" hidden="1" customWidth="1" outlineLevel="1"/>
    <col min="35" max="35" width="9" style="3" collapsed="1"/>
    <col min="36" max="16384" width="9" style="3"/>
  </cols>
  <sheetData>
    <row r="1" spans="1:34" s="1" customFormat="1" ht="30" customHeight="1" x14ac:dyDescent="0.25">
      <c r="B1" s="418" t="str">
        <f>IF(COUNTIF(AA16:AA40,"")+COUNTIF(AH16:AH40,"")=50,"第"&amp;設定!B2&amp;"回全九州マスターズ空手道選手権大会女子競技　参加申込書",1)</f>
        <v>第6回全九州マスターズ空手道選手権大会女子競技　参加申込書</v>
      </c>
      <c r="C1" s="418"/>
      <c r="D1" s="418"/>
      <c r="E1" s="418"/>
      <c r="F1" s="418"/>
      <c r="G1" s="418"/>
      <c r="H1" s="418"/>
      <c r="I1" s="418"/>
      <c r="J1" s="418"/>
      <c r="K1" s="418"/>
      <c r="L1" s="418"/>
      <c r="M1" s="418"/>
      <c r="N1" s="418"/>
      <c r="O1" s="418"/>
      <c r="P1" s="418"/>
      <c r="Q1" s="418"/>
      <c r="R1" s="418"/>
      <c r="S1" s="418"/>
      <c r="T1" s="418"/>
      <c r="U1" s="418"/>
      <c r="V1" s="418"/>
      <c r="W1" s="418"/>
      <c r="X1" s="418"/>
      <c r="Y1" s="198"/>
      <c r="Z1" s="198"/>
      <c r="AA1" s="109"/>
      <c r="AH1" s="110"/>
    </row>
    <row r="2" spans="1:34" s="1" customFormat="1" ht="11.25" customHeight="1" thickBot="1" x14ac:dyDescent="0.3">
      <c r="C2" s="12"/>
      <c r="D2" s="17"/>
      <c r="E2" s="17"/>
      <c r="F2" s="17"/>
      <c r="G2" s="17"/>
      <c r="H2" s="2"/>
      <c r="I2" s="2"/>
      <c r="J2" s="4"/>
      <c r="K2" s="4"/>
      <c r="L2" s="4"/>
      <c r="M2" s="4"/>
      <c r="N2" s="4"/>
      <c r="O2" s="4"/>
      <c r="P2" s="4"/>
      <c r="Q2" s="4"/>
      <c r="AA2" s="109"/>
      <c r="AH2" s="110"/>
    </row>
    <row r="3" spans="1:34" s="1" customFormat="1" ht="21" customHeight="1" thickTop="1" thickBot="1" x14ac:dyDescent="0.3">
      <c r="C3" s="12"/>
      <c r="D3" s="17"/>
      <c r="E3" s="17"/>
      <c r="F3" s="17"/>
      <c r="G3" s="17"/>
      <c r="H3" s="2"/>
      <c r="I3" s="2"/>
      <c r="J3" s="4"/>
      <c r="K3" s="4"/>
      <c r="L3" s="4"/>
      <c r="M3" s="4"/>
      <c r="N3" s="579" t="s">
        <v>311</v>
      </c>
      <c r="O3" s="580"/>
      <c r="P3" s="580"/>
      <c r="Q3" s="580"/>
      <c r="R3" s="581">
        <f>男子申込書・鑑!R3</f>
        <v>0</v>
      </c>
      <c r="S3" s="581"/>
      <c r="T3" s="581"/>
      <c r="U3" s="581"/>
      <c r="V3" s="582"/>
      <c r="Z3" s="57"/>
      <c r="AA3" s="109"/>
      <c r="AH3" s="110"/>
    </row>
    <row r="4" spans="1:34" s="1" customFormat="1" ht="21" customHeight="1" thickTop="1" x14ac:dyDescent="0.25">
      <c r="A4" s="6" t="s">
        <v>302</v>
      </c>
      <c r="B4" s="1" t="s">
        <v>232</v>
      </c>
      <c r="C4" s="12"/>
      <c r="D4" s="12"/>
      <c r="E4" s="5"/>
      <c r="F4" s="5"/>
      <c r="G4" s="5"/>
      <c r="H4" s="6"/>
      <c r="I4" s="6"/>
      <c r="J4" s="6"/>
      <c r="K4" s="6"/>
      <c r="L4" s="6"/>
      <c r="M4" s="6"/>
      <c r="N4" s="6"/>
      <c r="O4" s="6"/>
      <c r="P4" s="6"/>
      <c r="Q4" s="6"/>
      <c r="AA4" s="109"/>
      <c r="AH4" s="110"/>
    </row>
    <row r="5" spans="1:34" s="1" customFormat="1" ht="21" customHeight="1" x14ac:dyDescent="0.25">
      <c r="C5" s="12"/>
      <c r="D5" s="17"/>
      <c r="E5" s="17"/>
      <c r="F5" s="17"/>
      <c r="G5" s="17"/>
      <c r="H5" s="2"/>
      <c r="I5" s="601" t="str">
        <f>IF(男子申込書・鑑!I5="","",男子申込書・鑑!I5)</f>
        <v/>
      </c>
      <c r="J5" s="601"/>
      <c r="K5" s="601"/>
      <c r="L5" s="601"/>
      <c r="M5" s="302" t="s">
        <v>308</v>
      </c>
      <c r="N5" s="302"/>
      <c r="O5" s="302"/>
      <c r="P5" s="302"/>
      <c r="Q5" s="302"/>
      <c r="R5" s="302"/>
      <c r="S5" s="12" t="s">
        <v>11</v>
      </c>
      <c r="T5" s="598" t="str">
        <f>IF(男子申込書・鑑!T5="","",男子申込書・鑑!T5)</f>
        <v/>
      </c>
      <c r="U5" s="598"/>
      <c r="V5" s="598"/>
      <c r="W5" s="57"/>
      <c r="AA5" s="109"/>
      <c r="AH5" s="110"/>
    </row>
    <row r="6" spans="1:34" s="1" customFormat="1" ht="21" customHeight="1" x14ac:dyDescent="0.25">
      <c r="C6" s="12"/>
      <c r="D6" s="17"/>
      <c r="E6" s="17"/>
      <c r="F6" s="17"/>
      <c r="G6" s="17"/>
      <c r="H6" s="2"/>
      <c r="I6" s="602"/>
      <c r="J6" s="602"/>
      <c r="K6" s="602"/>
      <c r="L6" s="602"/>
      <c r="M6" s="602"/>
      <c r="N6" s="602"/>
      <c r="O6" s="108"/>
      <c r="P6" s="4"/>
      <c r="Q6" s="4"/>
      <c r="S6" s="8"/>
      <c r="T6" s="8"/>
      <c r="U6" s="8"/>
      <c r="V6" s="8"/>
      <c r="W6" s="8"/>
      <c r="X6" s="8"/>
      <c r="Y6" s="8"/>
      <c r="Z6" s="8"/>
      <c r="AA6" s="109"/>
      <c r="AH6" s="110"/>
    </row>
    <row r="7" spans="1:34" s="1" customFormat="1" ht="24" customHeight="1" x14ac:dyDescent="0.25">
      <c r="B7" s="7" t="s">
        <v>303</v>
      </c>
      <c r="C7" s="7"/>
      <c r="D7" s="5"/>
      <c r="E7" s="5"/>
      <c r="F7" s="5"/>
      <c r="G7" s="5"/>
      <c r="H7" s="7"/>
      <c r="I7" s="7"/>
      <c r="J7" s="7"/>
      <c r="K7" s="7"/>
      <c r="L7" s="7"/>
      <c r="M7" s="7"/>
      <c r="N7" s="7"/>
      <c r="O7" s="7"/>
      <c r="P7" s="7"/>
      <c r="Q7" s="7"/>
      <c r="R7" s="7"/>
      <c r="S7" s="7"/>
      <c r="T7" s="7"/>
      <c r="U7" s="7"/>
      <c r="V7" s="7"/>
      <c r="W7" s="196"/>
      <c r="X7" s="196"/>
      <c r="Y7" s="196"/>
      <c r="Z7" s="196"/>
      <c r="AA7" s="109"/>
      <c r="AH7" s="110"/>
    </row>
    <row r="8" spans="1:34" s="1" customFormat="1" ht="9.75" customHeight="1" x14ac:dyDescent="0.25">
      <c r="C8" s="12"/>
      <c r="D8" s="17"/>
      <c r="E8" s="17"/>
      <c r="F8" s="17"/>
      <c r="G8" s="17"/>
      <c r="H8" s="2"/>
      <c r="I8" s="2"/>
      <c r="J8" s="4"/>
      <c r="K8" s="4"/>
      <c r="L8" s="4"/>
      <c r="M8" s="4"/>
      <c r="N8" s="4"/>
      <c r="O8" s="4"/>
      <c r="P8" s="4"/>
      <c r="Q8" s="4"/>
      <c r="W8" s="196"/>
      <c r="X8" s="196"/>
      <c r="Y8" s="196"/>
      <c r="Z8" s="196"/>
      <c r="AA8" s="109"/>
      <c r="AH8" s="110"/>
    </row>
    <row r="9" spans="1:34" ht="15.75" hidden="1" customHeight="1" thickBot="1" x14ac:dyDescent="0.3">
      <c r="B9" s="446" t="s">
        <v>2</v>
      </c>
      <c r="C9" s="499"/>
      <c r="D9" s="457" t="s">
        <v>18</v>
      </c>
      <c r="E9" s="500"/>
      <c r="F9" s="500"/>
      <c r="G9" s="500"/>
      <c r="H9" s="434"/>
      <c r="I9" s="501" t="s">
        <v>8</v>
      </c>
      <c r="J9" s="338" t="s">
        <v>30</v>
      </c>
      <c r="K9" s="339"/>
      <c r="L9" s="339"/>
      <c r="M9" s="339"/>
      <c r="N9" s="339"/>
      <c r="O9" s="339"/>
      <c r="P9" s="339"/>
      <c r="Q9" s="339"/>
      <c r="R9" s="339"/>
      <c r="S9" s="339"/>
      <c r="T9" s="339"/>
      <c r="U9" s="340"/>
      <c r="V9" s="503" t="s">
        <v>13</v>
      </c>
      <c r="W9" s="503"/>
      <c r="X9" s="503"/>
      <c r="Y9" s="196"/>
      <c r="Z9" s="196"/>
    </row>
    <row r="10" spans="1:34" ht="15.75" hidden="1" customHeight="1" thickTop="1" thickBot="1" x14ac:dyDescent="0.3">
      <c r="B10" s="448"/>
      <c r="C10" s="449"/>
      <c r="D10" s="504"/>
      <c r="E10" s="505"/>
      <c r="F10" s="505"/>
      <c r="G10" s="505"/>
      <c r="H10" s="506"/>
      <c r="I10" s="502"/>
      <c r="J10" s="60" t="s">
        <v>6</v>
      </c>
      <c r="K10" s="13"/>
      <c r="L10" s="13"/>
      <c r="M10" s="13"/>
      <c r="N10" s="13"/>
      <c r="O10" s="13"/>
      <c r="P10" s="60"/>
      <c r="Q10" s="510" t="s">
        <v>202</v>
      </c>
      <c r="R10" s="510"/>
      <c r="S10" s="510"/>
      <c r="T10" s="510"/>
      <c r="U10" s="511"/>
      <c r="V10" s="333"/>
      <c r="W10" s="333"/>
      <c r="X10" s="333"/>
      <c r="Y10" s="195"/>
      <c r="Z10" s="194"/>
    </row>
    <row r="11" spans="1:34" ht="20.25" hidden="1" customHeight="1" thickTop="1" thickBot="1" x14ac:dyDescent="0.3">
      <c r="B11" s="178" t="s">
        <v>199</v>
      </c>
      <c r="C11" s="179"/>
      <c r="D11" s="507"/>
      <c r="E11" s="508"/>
      <c r="F11" s="508"/>
      <c r="G11" s="508"/>
      <c r="H11" s="509"/>
      <c r="I11" s="603"/>
      <c r="J11" s="341"/>
      <c r="K11" s="342"/>
      <c r="L11" s="306" t="s">
        <v>196</v>
      </c>
      <c r="M11" s="306"/>
      <c r="N11" s="306"/>
      <c r="O11" s="307"/>
      <c r="P11" s="171"/>
      <c r="Q11" s="64" t="s">
        <v>210</v>
      </c>
      <c r="R11" s="65"/>
      <c r="S11" s="63"/>
      <c r="T11" s="171"/>
      <c r="U11" s="63" t="s">
        <v>208</v>
      </c>
      <c r="V11" s="514"/>
      <c r="W11" s="515"/>
      <c r="X11" s="516"/>
      <c r="Y11" s="194"/>
      <c r="Z11" s="194"/>
    </row>
    <row r="12" spans="1:34" ht="17.25" hidden="1" customHeight="1" thickTop="1" thickBot="1" x14ac:dyDescent="0.3">
      <c r="B12" s="147" t="s">
        <v>195</v>
      </c>
      <c r="C12" s="170"/>
      <c r="D12" s="59" t="s">
        <v>159</v>
      </c>
      <c r="E12" s="520" t="str">
        <f>PHONETIC(D10)</f>
        <v/>
      </c>
      <c r="F12" s="521"/>
      <c r="G12" s="521"/>
      <c r="H12" s="522"/>
      <c r="I12" s="604"/>
      <c r="J12" s="459"/>
      <c r="K12" s="460"/>
      <c r="L12" s="304" t="s">
        <v>197</v>
      </c>
      <c r="M12" s="304"/>
      <c r="N12" s="304"/>
      <c r="O12" s="305"/>
      <c r="P12" s="172"/>
      <c r="Q12" s="67" t="s">
        <v>212</v>
      </c>
      <c r="R12" s="68"/>
      <c r="S12" s="66"/>
      <c r="T12" s="172"/>
      <c r="U12" s="66" t="s">
        <v>213</v>
      </c>
      <c r="V12" s="517"/>
      <c r="W12" s="518"/>
      <c r="X12" s="519"/>
      <c r="Y12" s="197"/>
      <c r="Z12" s="197"/>
    </row>
    <row r="13" spans="1:34" ht="28.5" customHeight="1" thickBot="1" x14ac:dyDescent="0.3">
      <c r="B13" s="605" t="s">
        <v>238</v>
      </c>
      <c r="C13" s="606"/>
      <c r="D13" s="606"/>
      <c r="E13" s="606"/>
      <c r="F13" s="606"/>
      <c r="G13" s="606"/>
      <c r="H13" s="606"/>
      <c r="I13" s="606"/>
      <c r="J13" s="606"/>
      <c r="K13" s="606"/>
      <c r="L13" s="606"/>
      <c r="M13" s="606"/>
      <c r="N13" s="606"/>
      <c r="O13" s="606"/>
      <c r="P13" s="606"/>
      <c r="Q13" s="606"/>
      <c r="R13" s="606"/>
      <c r="S13" s="606"/>
      <c r="T13" s="606"/>
      <c r="U13" s="606"/>
      <c r="V13" s="606"/>
      <c r="AB13" s="190">
        <v>44652</v>
      </c>
    </row>
    <row r="14" spans="1:34" ht="15.75" customHeight="1" x14ac:dyDescent="0.25">
      <c r="B14" s="362" t="s">
        <v>234</v>
      </c>
      <c r="C14" s="376" t="s">
        <v>235</v>
      </c>
      <c r="D14" s="378" t="s">
        <v>236</v>
      </c>
      <c r="E14" s="380" t="s">
        <v>5</v>
      </c>
      <c r="F14" s="380" t="s">
        <v>35</v>
      </c>
      <c r="G14" s="380" t="s">
        <v>5</v>
      </c>
      <c r="H14" s="457" t="s">
        <v>1</v>
      </c>
      <c r="I14" s="372" t="s">
        <v>198</v>
      </c>
      <c r="J14" s="534" t="s">
        <v>8</v>
      </c>
      <c r="K14" s="535"/>
      <c r="L14" s="535"/>
      <c r="M14" s="535"/>
      <c r="N14" s="535"/>
      <c r="O14" s="450"/>
      <c r="P14" s="366" t="s">
        <v>305</v>
      </c>
      <c r="Q14" s="368"/>
      <c r="R14" s="331" t="s">
        <v>4</v>
      </c>
      <c r="S14" s="331" t="s">
        <v>7</v>
      </c>
      <c r="T14" s="148" t="s">
        <v>162</v>
      </c>
      <c r="U14" s="169"/>
      <c r="V14" s="538" t="s">
        <v>13</v>
      </c>
      <c r="W14" s="539"/>
      <c r="X14" s="539"/>
      <c r="Y14" s="539"/>
      <c r="Z14" s="540"/>
      <c r="AB14" s="28"/>
      <c r="AC14" s="29" t="s">
        <v>34</v>
      </c>
      <c r="AD14" s="29" t="s">
        <v>100</v>
      </c>
      <c r="AE14" s="29" t="s">
        <v>101</v>
      </c>
      <c r="AF14" s="30" t="s">
        <v>102</v>
      </c>
    </row>
    <row r="15" spans="1:34" ht="23.45" customHeight="1" thickBot="1" x14ac:dyDescent="0.3">
      <c r="B15" s="363"/>
      <c r="C15" s="377"/>
      <c r="D15" s="379"/>
      <c r="E15" s="381"/>
      <c r="F15" s="381"/>
      <c r="G15" s="381"/>
      <c r="H15" s="458"/>
      <c r="I15" s="373"/>
      <c r="J15" s="536"/>
      <c r="K15" s="537"/>
      <c r="L15" s="537"/>
      <c r="M15" s="537"/>
      <c r="N15" s="537"/>
      <c r="O15" s="451"/>
      <c r="P15" s="369"/>
      <c r="Q15" s="371"/>
      <c r="R15" s="332"/>
      <c r="S15" s="527"/>
      <c r="T15" s="528" t="s">
        <v>161</v>
      </c>
      <c r="U15" s="529"/>
      <c r="V15" s="541"/>
      <c r="W15" s="542"/>
      <c r="X15" s="542"/>
      <c r="Y15" s="542"/>
      <c r="Z15" s="543"/>
      <c r="AB15" s="31" t="s">
        <v>103</v>
      </c>
      <c r="AC15" s="36" t="s">
        <v>223</v>
      </c>
      <c r="AD15" s="36" t="s">
        <v>223</v>
      </c>
      <c r="AE15" s="32">
        <v>1</v>
      </c>
      <c r="AF15" s="33">
        <v>1</v>
      </c>
    </row>
    <row r="16" spans="1:34" ht="30" customHeight="1" thickTop="1" x14ac:dyDescent="0.25">
      <c r="B16" s="182" t="str">
        <f t="shared" ref="B16:B40" si="0">IF(H16="","",$I$5)</f>
        <v/>
      </c>
      <c r="C16" s="186">
        <v>1</v>
      </c>
      <c r="D16" s="101"/>
      <c r="E16" s="214" t="str">
        <f>IF(K16="","",IF(D16="○",VLOOKUP(P16,$AB$14:$AF$85,4,FALSE),"-"))</f>
        <v/>
      </c>
      <c r="F16" s="185"/>
      <c r="G16" s="214" t="str">
        <f>IF(M16="","",IF(F16="○",VLOOKUP(P16,$AB$14:$AF$85,5,FALSE),"-"))</f>
        <v/>
      </c>
      <c r="H16" s="55"/>
      <c r="I16" s="181" t="str">
        <f>PHONETIC(H16)</f>
        <v/>
      </c>
      <c r="J16" s="269">
        <v>19</v>
      </c>
      <c r="K16" s="270"/>
      <c r="L16" s="271" t="s">
        <v>304</v>
      </c>
      <c r="M16" s="272"/>
      <c r="N16" s="271" t="s">
        <v>201</v>
      </c>
      <c r="O16" s="273"/>
      <c r="P16" s="599" t="str">
        <f t="shared" ref="P16:P30" si="1">CONCATENATE(IF(K16="","　　",IF(M16&lt;4,MID($A$4,FIND("ズ",$A$4)+1,4)-J16*100-K16,IF(AND(M16=4,O16=1),MID($A$4,FIND("ズ",$A$4)+1,4)-J16*100-K16,MID($A$4,FIND("ズ",$A$4)+1,4)-J16*100-K16-1)))," 歳")</f>
        <v>　　 歳</v>
      </c>
      <c r="Q16" s="600"/>
      <c r="R16" s="187" t="s">
        <v>24</v>
      </c>
      <c r="S16" s="105"/>
      <c r="T16" s="532" t="s">
        <v>170</v>
      </c>
      <c r="U16" s="533"/>
      <c r="V16" s="319"/>
      <c r="W16" s="544"/>
      <c r="X16" s="544"/>
      <c r="Y16" s="545"/>
      <c r="Z16" s="546"/>
      <c r="AA16" s="110" t="str">
        <f t="shared" ref="AA16:AA40" si="2">IF(H16="","",IF(D16="","エラー！種目を選んでください！",IF(P16="　　 歳","エラー！生年月日を入力してください！",IF(S16="","エラー！段位を入力してください！",IF(AND(NOT(S16=""),OR(RIGHT(T16)="/",T16="")),"エラー！段位取得年月日を入力してください！",IF(V16="","エラー！会員証番号を入力してください！",""))))))</f>
        <v/>
      </c>
      <c r="AB16" s="31" t="s">
        <v>104</v>
      </c>
      <c r="AC16" s="36" t="s">
        <v>223</v>
      </c>
      <c r="AD16" s="36" t="s">
        <v>108</v>
      </c>
      <c r="AE16" s="32">
        <v>1</v>
      </c>
      <c r="AF16" s="180">
        <v>1</v>
      </c>
      <c r="AG16" s="3" t="str">
        <f t="shared" ref="AG16:AG31" si="3">IF(D16="","",CONCATENATE(D16,E16))</f>
        <v/>
      </c>
      <c r="AH16" s="110" t="str">
        <f t="shared" ref="AH16:AH30" si="4">IF(D16="","",IF(D16="組手",IF(COUNTIF($AG$16:$AG$30,AG16)&gt;3,"出場数エラー",""),IF(D16="形",IF(COUNTIF($AG$16:$AG$30,AG16)&gt;2,"出場数エラー",""))))</f>
        <v/>
      </c>
    </row>
    <row r="17" spans="2:34" ht="30" customHeight="1" x14ac:dyDescent="0.25">
      <c r="B17" s="182" t="str">
        <f t="shared" si="0"/>
        <v/>
      </c>
      <c r="C17" s="186">
        <v>2</v>
      </c>
      <c r="D17" s="101"/>
      <c r="E17" s="215" t="str">
        <f t="shared" ref="E17:E40" si="5">IF(K17="","",IF(D17="○",VLOOKUP(P17,$AB$14:$AF$85,4,FALSE),"-"))</f>
        <v/>
      </c>
      <c r="F17" s="192"/>
      <c r="G17" s="215" t="str">
        <f t="shared" ref="G17:G40" si="6">IF(M17="","",IF(F17="○",VLOOKUP(P17,$AB$14:$AF$85,5,FALSE),"-"))</f>
        <v/>
      </c>
      <c r="H17" s="55"/>
      <c r="I17" s="181" t="str">
        <f t="shared" ref="I17:I31" si="7">PHONETIC(H17)</f>
        <v/>
      </c>
      <c r="J17" s="274">
        <v>19</v>
      </c>
      <c r="K17" s="275"/>
      <c r="L17" s="276" t="s">
        <v>304</v>
      </c>
      <c r="M17" s="277"/>
      <c r="N17" s="276" t="s">
        <v>201</v>
      </c>
      <c r="O17" s="278"/>
      <c r="P17" s="599" t="str">
        <f t="shared" si="1"/>
        <v>　　 歳</v>
      </c>
      <c r="Q17" s="600"/>
      <c r="R17" s="100" t="s">
        <v>24</v>
      </c>
      <c r="S17" s="106"/>
      <c r="T17" s="532" t="s">
        <v>170</v>
      </c>
      <c r="U17" s="533"/>
      <c r="V17" s="308"/>
      <c r="W17" s="551"/>
      <c r="X17" s="551"/>
      <c r="Y17" s="549"/>
      <c r="Z17" s="550"/>
      <c r="AA17" s="110" t="str">
        <f t="shared" si="2"/>
        <v/>
      </c>
      <c r="AB17" s="31" t="s">
        <v>105</v>
      </c>
      <c r="AC17" s="36" t="s">
        <v>224</v>
      </c>
      <c r="AD17" s="36" t="s">
        <v>224</v>
      </c>
      <c r="AE17" s="32">
        <v>1</v>
      </c>
      <c r="AF17" s="180">
        <v>1</v>
      </c>
      <c r="AG17" s="3" t="str">
        <f t="shared" si="3"/>
        <v/>
      </c>
      <c r="AH17" s="110" t="str">
        <f t="shared" si="4"/>
        <v/>
      </c>
    </row>
    <row r="18" spans="2:34" ht="30" customHeight="1" x14ac:dyDescent="0.25">
      <c r="B18" s="182" t="str">
        <f t="shared" si="0"/>
        <v/>
      </c>
      <c r="C18" s="186">
        <v>3</v>
      </c>
      <c r="D18" s="101"/>
      <c r="E18" s="215" t="str">
        <f t="shared" si="5"/>
        <v/>
      </c>
      <c r="F18" s="192"/>
      <c r="G18" s="215" t="str">
        <f t="shared" si="6"/>
        <v/>
      </c>
      <c r="H18" s="55"/>
      <c r="I18" s="181" t="str">
        <f t="shared" si="7"/>
        <v/>
      </c>
      <c r="J18" s="274">
        <v>19</v>
      </c>
      <c r="K18" s="275"/>
      <c r="L18" s="276" t="s">
        <v>304</v>
      </c>
      <c r="M18" s="277"/>
      <c r="N18" s="276" t="s">
        <v>201</v>
      </c>
      <c r="O18" s="278"/>
      <c r="P18" s="599" t="str">
        <f t="shared" si="1"/>
        <v>　　 歳</v>
      </c>
      <c r="Q18" s="600"/>
      <c r="R18" s="100" t="s">
        <v>24</v>
      </c>
      <c r="S18" s="106"/>
      <c r="T18" s="532" t="s">
        <v>170</v>
      </c>
      <c r="U18" s="533"/>
      <c r="V18" s="308"/>
      <c r="W18" s="551"/>
      <c r="X18" s="551"/>
      <c r="Y18" s="549"/>
      <c r="Z18" s="550"/>
      <c r="AA18" s="110" t="str">
        <f t="shared" si="2"/>
        <v/>
      </c>
      <c r="AB18" s="31" t="s">
        <v>106</v>
      </c>
      <c r="AC18" s="36" t="s">
        <v>224</v>
      </c>
      <c r="AD18" s="36" t="s">
        <v>224</v>
      </c>
      <c r="AE18" s="32">
        <v>1</v>
      </c>
      <c r="AF18" s="180">
        <v>1</v>
      </c>
      <c r="AG18" s="3" t="str">
        <f t="shared" si="3"/>
        <v/>
      </c>
      <c r="AH18" s="110" t="str">
        <f t="shared" si="4"/>
        <v/>
      </c>
    </row>
    <row r="19" spans="2:34" ht="30" customHeight="1" x14ac:dyDescent="0.25">
      <c r="B19" s="182" t="str">
        <f t="shared" si="0"/>
        <v/>
      </c>
      <c r="C19" s="186">
        <v>4</v>
      </c>
      <c r="D19" s="101"/>
      <c r="E19" s="215" t="str">
        <f t="shared" si="5"/>
        <v/>
      </c>
      <c r="F19" s="192"/>
      <c r="G19" s="215" t="str">
        <f t="shared" si="6"/>
        <v/>
      </c>
      <c r="H19" s="55"/>
      <c r="I19" s="181" t="str">
        <f t="shared" si="7"/>
        <v/>
      </c>
      <c r="J19" s="274">
        <v>19</v>
      </c>
      <c r="K19" s="275"/>
      <c r="L19" s="276" t="s">
        <v>201</v>
      </c>
      <c r="M19" s="277"/>
      <c r="N19" s="276" t="s">
        <v>201</v>
      </c>
      <c r="O19" s="278"/>
      <c r="P19" s="599" t="str">
        <f t="shared" si="1"/>
        <v>　　 歳</v>
      </c>
      <c r="Q19" s="600"/>
      <c r="R19" s="100" t="s">
        <v>24</v>
      </c>
      <c r="S19" s="106"/>
      <c r="T19" s="532" t="s">
        <v>170</v>
      </c>
      <c r="U19" s="533"/>
      <c r="V19" s="308"/>
      <c r="W19" s="551"/>
      <c r="X19" s="551"/>
      <c r="Y19" s="549"/>
      <c r="Z19" s="550"/>
      <c r="AA19" s="110" t="str">
        <f t="shared" si="2"/>
        <v/>
      </c>
      <c r="AB19" s="31" t="s">
        <v>107</v>
      </c>
      <c r="AC19" s="36" t="s">
        <v>225</v>
      </c>
      <c r="AD19" s="36" t="s">
        <v>225</v>
      </c>
      <c r="AE19" s="32">
        <v>1</v>
      </c>
      <c r="AF19" s="180">
        <v>1</v>
      </c>
      <c r="AG19" s="3" t="str">
        <f t="shared" si="3"/>
        <v/>
      </c>
      <c r="AH19" s="110" t="str">
        <f t="shared" si="4"/>
        <v/>
      </c>
    </row>
    <row r="20" spans="2:34" ht="30" customHeight="1" x14ac:dyDescent="0.25">
      <c r="B20" s="182" t="str">
        <f t="shared" si="0"/>
        <v/>
      </c>
      <c r="C20" s="186">
        <v>5</v>
      </c>
      <c r="D20" s="101"/>
      <c r="E20" s="215" t="str">
        <f t="shared" si="5"/>
        <v/>
      </c>
      <c r="F20" s="192"/>
      <c r="G20" s="215" t="str">
        <f t="shared" si="6"/>
        <v/>
      </c>
      <c r="H20" s="55"/>
      <c r="I20" s="181" t="str">
        <f t="shared" si="7"/>
        <v/>
      </c>
      <c r="J20" s="274">
        <v>19</v>
      </c>
      <c r="K20" s="275"/>
      <c r="L20" s="276" t="s">
        <v>201</v>
      </c>
      <c r="M20" s="277"/>
      <c r="N20" s="276" t="s">
        <v>201</v>
      </c>
      <c r="O20" s="278"/>
      <c r="P20" s="599" t="str">
        <f t="shared" si="1"/>
        <v>　　 歳</v>
      </c>
      <c r="Q20" s="600"/>
      <c r="R20" s="100" t="s">
        <v>24</v>
      </c>
      <c r="S20" s="106"/>
      <c r="T20" s="532" t="s">
        <v>170</v>
      </c>
      <c r="U20" s="533"/>
      <c r="V20" s="308"/>
      <c r="W20" s="551"/>
      <c r="X20" s="551"/>
      <c r="Y20" s="549"/>
      <c r="Z20" s="550"/>
      <c r="AA20" s="110" t="str">
        <f t="shared" si="2"/>
        <v/>
      </c>
      <c r="AB20" s="31" t="s">
        <v>41</v>
      </c>
      <c r="AC20" s="32">
        <v>1</v>
      </c>
      <c r="AD20" s="32">
        <v>1</v>
      </c>
      <c r="AE20" s="32">
        <v>2</v>
      </c>
      <c r="AF20" s="33">
        <v>1</v>
      </c>
      <c r="AG20" s="3" t="str">
        <f t="shared" si="3"/>
        <v/>
      </c>
      <c r="AH20" s="110" t="str">
        <f t="shared" si="4"/>
        <v/>
      </c>
    </row>
    <row r="21" spans="2:34" ht="30" customHeight="1" x14ac:dyDescent="0.25">
      <c r="B21" s="182" t="str">
        <f t="shared" si="0"/>
        <v/>
      </c>
      <c r="C21" s="186">
        <v>6</v>
      </c>
      <c r="D21" s="101"/>
      <c r="E21" s="215" t="str">
        <f t="shared" si="5"/>
        <v/>
      </c>
      <c r="F21" s="192"/>
      <c r="G21" s="215" t="str">
        <f t="shared" si="6"/>
        <v/>
      </c>
      <c r="H21" s="55"/>
      <c r="I21" s="181" t="str">
        <f t="shared" si="7"/>
        <v/>
      </c>
      <c r="J21" s="274">
        <v>19</v>
      </c>
      <c r="K21" s="275"/>
      <c r="L21" s="276" t="s">
        <v>201</v>
      </c>
      <c r="M21" s="277"/>
      <c r="N21" s="276" t="s">
        <v>201</v>
      </c>
      <c r="O21" s="278"/>
      <c r="P21" s="599" t="str">
        <f t="shared" si="1"/>
        <v>　　 歳</v>
      </c>
      <c r="Q21" s="600"/>
      <c r="R21" s="100" t="s">
        <v>24</v>
      </c>
      <c r="S21" s="106"/>
      <c r="T21" s="532" t="s">
        <v>170</v>
      </c>
      <c r="U21" s="533"/>
      <c r="V21" s="308"/>
      <c r="W21" s="551"/>
      <c r="X21" s="551"/>
      <c r="Y21" s="549"/>
      <c r="Z21" s="550"/>
      <c r="AA21" s="110" t="str">
        <f t="shared" si="2"/>
        <v/>
      </c>
      <c r="AB21" s="31" t="s">
        <v>42</v>
      </c>
      <c r="AC21" s="32">
        <v>1</v>
      </c>
      <c r="AD21" s="32">
        <v>1</v>
      </c>
      <c r="AE21" s="32">
        <v>2</v>
      </c>
      <c r="AF21" s="33">
        <v>1</v>
      </c>
      <c r="AG21" s="3" t="str">
        <f t="shared" si="3"/>
        <v/>
      </c>
      <c r="AH21" s="110" t="str">
        <f t="shared" si="4"/>
        <v/>
      </c>
    </row>
    <row r="22" spans="2:34" ht="30" customHeight="1" x14ac:dyDescent="0.25">
      <c r="B22" s="182" t="str">
        <f t="shared" si="0"/>
        <v/>
      </c>
      <c r="C22" s="186">
        <v>7</v>
      </c>
      <c r="D22" s="101"/>
      <c r="E22" s="215" t="str">
        <f t="shared" si="5"/>
        <v/>
      </c>
      <c r="F22" s="192"/>
      <c r="G22" s="215" t="str">
        <f t="shared" si="6"/>
        <v/>
      </c>
      <c r="H22" s="55"/>
      <c r="I22" s="181" t="str">
        <f t="shared" si="7"/>
        <v/>
      </c>
      <c r="J22" s="274">
        <v>19</v>
      </c>
      <c r="K22" s="275"/>
      <c r="L22" s="276" t="s">
        <v>201</v>
      </c>
      <c r="M22" s="277"/>
      <c r="N22" s="276" t="s">
        <v>201</v>
      </c>
      <c r="O22" s="278"/>
      <c r="P22" s="599" t="str">
        <f t="shared" si="1"/>
        <v>　　 歳</v>
      </c>
      <c r="Q22" s="600"/>
      <c r="R22" s="100" t="s">
        <v>24</v>
      </c>
      <c r="S22" s="106"/>
      <c r="T22" s="532" t="s">
        <v>170</v>
      </c>
      <c r="U22" s="533"/>
      <c r="V22" s="308"/>
      <c r="W22" s="551"/>
      <c r="X22" s="551"/>
      <c r="Y22" s="549"/>
      <c r="Z22" s="550"/>
      <c r="AA22" s="110" t="str">
        <f t="shared" si="2"/>
        <v/>
      </c>
      <c r="AB22" s="31" t="s">
        <v>43</v>
      </c>
      <c r="AC22" s="32">
        <v>1</v>
      </c>
      <c r="AD22" s="32">
        <v>1</v>
      </c>
      <c r="AE22" s="32">
        <v>2</v>
      </c>
      <c r="AF22" s="33">
        <v>1</v>
      </c>
      <c r="AG22" s="3" t="str">
        <f t="shared" si="3"/>
        <v/>
      </c>
      <c r="AH22" s="110" t="str">
        <f t="shared" si="4"/>
        <v/>
      </c>
    </row>
    <row r="23" spans="2:34" ht="30" customHeight="1" x14ac:dyDescent="0.25">
      <c r="B23" s="182" t="str">
        <f t="shared" si="0"/>
        <v/>
      </c>
      <c r="C23" s="186">
        <v>8</v>
      </c>
      <c r="D23" s="101"/>
      <c r="E23" s="215" t="str">
        <f t="shared" si="5"/>
        <v/>
      </c>
      <c r="F23" s="192"/>
      <c r="G23" s="215" t="str">
        <f t="shared" si="6"/>
        <v/>
      </c>
      <c r="H23" s="55"/>
      <c r="I23" s="181" t="str">
        <f t="shared" si="7"/>
        <v/>
      </c>
      <c r="J23" s="274">
        <v>19</v>
      </c>
      <c r="K23" s="275"/>
      <c r="L23" s="276" t="s">
        <v>201</v>
      </c>
      <c r="M23" s="277"/>
      <c r="N23" s="276" t="s">
        <v>201</v>
      </c>
      <c r="O23" s="278"/>
      <c r="P23" s="599" t="str">
        <f t="shared" si="1"/>
        <v>　　 歳</v>
      </c>
      <c r="Q23" s="600"/>
      <c r="R23" s="100" t="s">
        <v>24</v>
      </c>
      <c r="S23" s="106"/>
      <c r="T23" s="532" t="s">
        <v>170</v>
      </c>
      <c r="U23" s="533"/>
      <c r="V23" s="308"/>
      <c r="W23" s="551"/>
      <c r="X23" s="551"/>
      <c r="Y23" s="549"/>
      <c r="Z23" s="550"/>
      <c r="AA23" s="110" t="str">
        <f t="shared" si="2"/>
        <v/>
      </c>
      <c r="AB23" s="31" t="s">
        <v>44</v>
      </c>
      <c r="AC23" s="32">
        <v>1</v>
      </c>
      <c r="AD23" s="32">
        <v>1</v>
      </c>
      <c r="AE23" s="32">
        <v>2</v>
      </c>
      <c r="AF23" s="33">
        <v>1</v>
      </c>
      <c r="AG23" s="3" t="str">
        <f t="shared" si="3"/>
        <v/>
      </c>
      <c r="AH23" s="110" t="str">
        <f t="shared" si="4"/>
        <v/>
      </c>
    </row>
    <row r="24" spans="2:34" ht="30" customHeight="1" x14ac:dyDescent="0.25">
      <c r="B24" s="182" t="str">
        <f t="shared" si="0"/>
        <v/>
      </c>
      <c r="C24" s="186">
        <v>9</v>
      </c>
      <c r="D24" s="101"/>
      <c r="E24" s="215" t="str">
        <f t="shared" si="5"/>
        <v/>
      </c>
      <c r="F24" s="192"/>
      <c r="G24" s="215" t="str">
        <f t="shared" si="6"/>
        <v/>
      </c>
      <c r="H24" s="55"/>
      <c r="I24" s="181" t="str">
        <f t="shared" si="7"/>
        <v/>
      </c>
      <c r="J24" s="274">
        <v>19</v>
      </c>
      <c r="K24" s="275"/>
      <c r="L24" s="276" t="s">
        <v>201</v>
      </c>
      <c r="M24" s="277"/>
      <c r="N24" s="276" t="s">
        <v>201</v>
      </c>
      <c r="O24" s="278"/>
      <c r="P24" s="599" t="str">
        <f t="shared" si="1"/>
        <v>　　 歳</v>
      </c>
      <c r="Q24" s="600"/>
      <c r="R24" s="100" t="s">
        <v>24</v>
      </c>
      <c r="S24" s="106"/>
      <c r="T24" s="532" t="s">
        <v>170</v>
      </c>
      <c r="U24" s="533"/>
      <c r="V24" s="308"/>
      <c r="W24" s="551"/>
      <c r="X24" s="551"/>
      <c r="Y24" s="549"/>
      <c r="Z24" s="550"/>
      <c r="AA24" s="110" t="str">
        <f t="shared" si="2"/>
        <v/>
      </c>
      <c r="AB24" s="31" t="s">
        <v>39</v>
      </c>
      <c r="AC24" s="32">
        <v>1</v>
      </c>
      <c r="AD24" s="32">
        <v>1</v>
      </c>
      <c r="AE24" s="32">
        <v>2</v>
      </c>
      <c r="AF24" s="33">
        <v>1</v>
      </c>
      <c r="AG24" s="3" t="str">
        <f t="shared" si="3"/>
        <v/>
      </c>
      <c r="AH24" s="110" t="str">
        <f t="shared" si="4"/>
        <v/>
      </c>
    </row>
    <row r="25" spans="2:34" ht="30" customHeight="1" x14ac:dyDescent="0.25">
      <c r="B25" s="182" t="str">
        <f t="shared" si="0"/>
        <v/>
      </c>
      <c r="C25" s="186">
        <v>10</v>
      </c>
      <c r="D25" s="101"/>
      <c r="E25" s="215" t="str">
        <f t="shared" si="5"/>
        <v/>
      </c>
      <c r="F25" s="192"/>
      <c r="G25" s="215" t="str">
        <f t="shared" si="6"/>
        <v/>
      </c>
      <c r="H25" s="55"/>
      <c r="I25" s="181" t="str">
        <f t="shared" si="7"/>
        <v/>
      </c>
      <c r="J25" s="274">
        <v>19</v>
      </c>
      <c r="K25" s="275"/>
      <c r="L25" s="276" t="s">
        <v>201</v>
      </c>
      <c r="M25" s="277"/>
      <c r="N25" s="276" t="s">
        <v>201</v>
      </c>
      <c r="O25" s="278"/>
      <c r="P25" s="599" t="str">
        <f t="shared" si="1"/>
        <v>　　 歳</v>
      </c>
      <c r="Q25" s="600"/>
      <c r="R25" s="100" t="s">
        <v>24</v>
      </c>
      <c r="S25" s="106"/>
      <c r="T25" s="532" t="s">
        <v>170</v>
      </c>
      <c r="U25" s="533"/>
      <c r="V25" s="308"/>
      <c r="W25" s="551"/>
      <c r="X25" s="551"/>
      <c r="Y25" s="549"/>
      <c r="Z25" s="550"/>
      <c r="AA25" s="110" t="str">
        <f t="shared" si="2"/>
        <v/>
      </c>
      <c r="AB25" s="31" t="s">
        <v>45</v>
      </c>
      <c r="AC25" s="32">
        <v>2</v>
      </c>
      <c r="AD25" s="32">
        <v>1</v>
      </c>
      <c r="AE25" s="32">
        <v>3</v>
      </c>
      <c r="AF25" s="33">
        <v>2</v>
      </c>
      <c r="AG25" s="3" t="str">
        <f t="shared" si="3"/>
        <v/>
      </c>
      <c r="AH25" s="110" t="str">
        <f t="shared" si="4"/>
        <v/>
      </c>
    </row>
    <row r="26" spans="2:34" ht="30" customHeight="1" x14ac:dyDescent="0.25">
      <c r="B26" s="182" t="str">
        <f t="shared" si="0"/>
        <v/>
      </c>
      <c r="C26" s="186">
        <v>11</v>
      </c>
      <c r="D26" s="101"/>
      <c r="E26" s="215" t="str">
        <f t="shared" si="5"/>
        <v/>
      </c>
      <c r="F26" s="192"/>
      <c r="G26" s="215" t="str">
        <f t="shared" si="6"/>
        <v/>
      </c>
      <c r="H26" s="55"/>
      <c r="I26" s="181" t="str">
        <f t="shared" si="7"/>
        <v/>
      </c>
      <c r="J26" s="274">
        <v>19</v>
      </c>
      <c r="K26" s="275"/>
      <c r="L26" s="276" t="s">
        <v>201</v>
      </c>
      <c r="M26" s="277"/>
      <c r="N26" s="276" t="s">
        <v>201</v>
      </c>
      <c r="O26" s="278"/>
      <c r="P26" s="599" t="str">
        <f t="shared" si="1"/>
        <v>　　 歳</v>
      </c>
      <c r="Q26" s="600"/>
      <c r="R26" s="100" t="s">
        <v>24</v>
      </c>
      <c r="S26" s="106"/>
      <c r="T26" s="532" t="s">
        <v>170</v>
      </c>
      <c r="U26" s="533"/>
      <c r="V26" s="308"/>
      <c r="W26" s="551"/>
      <c r="X26" s="551"/>
      <c r="Y26" s="549"/>
      <c r="Z26" s="550"/>
      <c r="AA26" s="110" t="str">
        <f t="shared" si="2"/>
        <v/>
      </c>
      <c r="AB26" s="31" t="s">
        <v>46</v>
      </c>
      <c r="AC26" s="32">
        <v>2</v>
      </c>
      <c r="AD26" s="32">
        <v>1</v>
      </c>
      <c r="AE26" s="32">
        <v>3</v>
      </c>
      <c r="AF26" s="33">
        <v>2</v>
      </c>
      <c r="AG26" s="3" t="str">
        <f t="shared" si="3"/>
        <v/>
      </c>
      <c r="AH26" s="110" t="str">
        <f t="shared" si="4"/>
        <v/>
      </c>
    </row>
    <row r="27" spans="2:34" ht="30" customHeight="1" x14ac:dyDescent="0.25">
      <c r="B27" s="182" t="str">
        <f t="shared" si="0"/>
        <v/>
      </c>
      <c r="C27" s="186">
        <v>12</v>
      </c>
      <c r="D27" s="101"/>
      <c r="E27" s="215" t="str">
        <f t="shared" si="5"/>
        <v/>
      </c>
      <c r="F27" s="192"/>
      <c r="G27" s="215" t="str">
        <f t="shared" si="6"/>
        <v/>
      </c>
      <c r="H27" s="55"/>
      <c r="I27" s="181" t="str">
        <f t="shared" si="7"/>
        <v/>
      </c>
      <c r="J27" s="274">
        <v>19</v>
      </c>
      <c r="K27" s="275"/>
      <c r="L27" s="276" t="s">
        <v>201</v>
      </c>
      <c r="M27" s="277"/>
      <c r="N27" s="276" t="s">
        <v>201</v>
      </c>
      <c r="O27" s="278"/>
      <c r="P27" s="599" t="str">
        <f t="shared" si="1"/>
        <v>　　 歳</v>
      </c>
      <c r="Q27" s="600"/>
      <c r="R27" s="100" t="s">
        <v>24</v>
      </c>
      <c r="S27" s="106"/>
      <c r="T27" s="532" t="s">
        <v>170</v>
      </c>
      <c r="U27" s="533"/>
      <c r="V27" s="308"/>
      <c r="W27" s="551"/>
      <c r="X27" s="551"/>
      <c r="Y27" s="549"/>
      <c r="Z27" s="550"/>
      <c r="AA27" s="110" t="str">
        <f t="shared" si="2"/>
        <v/>
      </c>
      <c r="AB27" s="31" t="s">
        <v>47</v>
      </c>
      <c r="AC27" s="32">
        <v>2</v>
      </c>
      <c r="AD27" s="32">
        <v>1</v>
      </c>
      <c r="AE27" s="32">
        <v>3</v>
      </c>
      <c r="AF27" s="33">
        <v>2</v>
      </c>
      <c r="AG27" s="3" t="str">
        <f t="shared" si="3"/>
        <v/>
      </c>
      <c r="AH27" s="110" t="str">
        <f t="shared" si="4"/>
        <v/>
      </c>
    </row>
    <row r="28" spans="2:34" ht="30" customHeight="1" x14ac:dyDescent="0.25">
      <c r="B28" s="182" t="str">
        <f t="shared" si="0"/>
        <v/>
      </c>
      <c r="C28" s="186">
        <v>13</v>
      </c>
      <c r="D28" s="101"/>
      <c r="E28" s="215" t="str">
        <f t="shared" si="5"/>
        <v/>
      </c>
      <c r="F28" s="192"/>
      <c r="G28" s="215" t="str">
        <f t="shared" si="6"/>
        <v/>
      </c>
      <c r="H28" s="55"/>
      <c r="I28" s="181" t="str">
        <f t="shared" si="7"/>
        <v/>
      </c>
      <c r="J28" s="274">
        <v>19</v>
      </c>
      <c r="K28" s="275"/>
      <c r="L28" s="276" t="s">
        <v>201</v>
      </c>
      <c r="M28" s="277"/>
      <c r="N28" s="276" t="s">
        <v>201</v>
      </c>
      <c r="O28" s="278"/>
      <c r="P28" s="599" t="str">
        <f t="shared" si="1"/>
        <v>　　 歳</v>
      </c>
      <c r="Q28" s="600"/>
      <c r="R28" s="100" t="s">
        <v>24</v>
      </c>
      <c r="S28" s="106"/>
      <c r="T28" s="532" t="s">
        <v>170</v>
      </c>
      <c r="U28" s="533"/>
      <c r="V28" s="308"/>
      <c r="W28" s="551"/>
      <c r="X28" s="551"/>
      <c r="Y28" s="549"/>
      <c r="Z28" s="550"/>
      <c r="AA28" s="110" t="str">
        <f t="shared" si="2"/>
        <v/>
      </c>
      <c r="AB28" s="31" t="s">
        <v>48</v>
      </c>
      <c r="AC28" s="32">
        <v>2</v>
      </c>
      <c r="AD28" s="32">
        <v>1</v>
      </c>
      <c r="AE28" s="32">
        <v>3</v>
      </c>
      <c r="AF28" s="33">
        <v>2</v>
      </c>
      <c r="AG28" s="3" t="str">
        <f t="shared" si="3"/>
        <v/>
      </c>
      <c r="AH28" s="110" t="str">
        <f t="shared" si="4"/>
        <v/>
      </c>
    </row>
    <row r="29" spans="2:34" ht="30" customHeight="1" x14ac:dyDescent="0.25">
      <c r="B29" s="182" t="str">
        <f t="shared" si="0"/>
        <v/>
      </c>
      <c r="C29" s="186">
        <v>14</v>
      </c>
      <c r="D29" s="101"/>
      <c r="E29" s="215" t="str">
        <f t="shared" si="5"/>
        <v/>
      </c>
      <c r="F29" s="192"/>
      <c r="G29" s="215" t="str">
        <f t="shared" si="6"/>
        <v/>
      </c>
      <c r="H29" s="55"/>
      <c r="I29" s="181" t="str">
        <f t="shared" si="7"/>
        <v/>
      </c>
      <c r="J29" s="274">
        <v>19</v>
      </c>
      <c r="K29" s="275"/>
      <c r="L29" s="276" t="s">
        <v>201</v>
      </c>
      <c r="M29" s="277"/>
      <c r="N29" s="276" t="s">
        <v>201</v>
      </c>
      <c r="O29" s="278"/>
      <c r="P29" s="599" t="str">
        <f t="shared" si="1"/>
        <v>　　 歳</v>
      </c>
      <c r="Q29" s="600"/>
      <c r="R29" s="100" t="s">
        <v>24</v>
      </c>
      <c r="S29" s="106"/>
      <c r="T29" s="532" t="s">
        <v>170</v>
      </c>
      <c r="U29" s="533"/>
      <c r="V29" s="308"/>
      <c r="W29" s="551"/>
      <c r="X29" s="551"/>
      <c r="Y29" s="549"/>
      <c r="Z29" s="550"/>
      <c r="AA29" s="110" t="str">
        <f t="shared" si="2"/>
        <v/>
      </c>
      <c r="AB29" s="31" t="s">
        <v>40</v>
      </c>
      <c r="AC29" s="32">
        <v>2</v>
      </c>
      <c r="AD29" s="32">
        <v>1</v>
      </c>
      <c r="AE29" s="32">
        <v>3</v>
      </c>
      <c r="AF29" s="33">
        <v>2</v>
      </c>
      <c r="AG29" s="3" t="str">
        <f t="shared" si="3"/>
        <v/>
      </c>
      <c r="AH29" s="110" t="str">
        <f t="shared" si="4"/>
        <v/>
      </c>
    </row>
    <row r="30" spans="2:34" ht="30" customHeight="1" thickBot="1" x14ac:dyDescent="0.3">
      <c r="B30" s="182" t="str">
        <f t="shared" si="0"/>
        <v/>
      </c>
      <c r="C30" s="186">
        <v>15</v>
      </c>
      <c r="D30" s="101"/>
      <c r="E30" s="215" t="str">
        <f t="shared" si="5"/>
        <v/>
      </c>
      <c r="F30" s="192"/>
      <c r="G30" s="215" t="str">
        <f t="shared" si="6"/>
        <v/>
      </c>
      <c r="H30" s="55"/>
      <c r="I30" s="56" t="str">
        <f t="shared" si="7"/>
        <v/>
      </c>
      <c r="J30" s="274">
        <v>19</v>
      </c>
      <c r="K30" s="275"/>
      <c r="L30" s="276" t="s">
        <v>201</v>
      </c>
      <c r="M30" s="277"/>
      <c r="N30" s="276" t="s">
        <v>201</v>
      </c>
      <c r="O30" s="278"/>
      <c r="P30" s="311" t="str">
        <f t="shared" si="1"/>
        <v>　　 歳</v>
      </c>
      <c r="Q30" s="312"/>
      <c r="R30" s="100" t="s">
        <v>24</v>
      </c>
      <c r="S30" s="106"/>
      <c r="T30" s="532" t="s">
        <v>170</v>
      </c>
      <c r="U30" s="533"/>
      <c r="V30" s="308"/>
      <c r="W30" s="551"/>
      <c r="X30" s="551"/>
      <c r="Y30" s="558"/>
      <c r="Z30" s="559"/>
      <c r="AA30" s="110" t="str">
        <f t="shared" si="2"/>
        <v/>
      </c>
      <c r="AB30" s="31" t="s">
        <v>49</v>
      </c>
      <c r="AC30" s="32">
        <v>3</v>
      </c>
      <c r="AD30" s="32">
        <v>2</v>
      </c>
      <c r="AE30" s="32">
        <v>4</v>
      </c>
      <c r="AF30" s="33">
        <v>2</v>
      </c>
      <c r="AG30" s="3" t="str">
        <f t="shared" si="3"/>
        <v/>
      </c>
      <c r="AH30" s="110" t="str">
        <f t="shared" si="4"/>
        <v/>
      </c>
    </row>
    <row r="31" spans="2:34" ht="30" customHeight="1" thickTop="1" x14ac:dyDescent="0.25">
      <c r="B31" s="182" t="str">
        <f t="shared" si="0"/>
        <v/>
      </c>
      <c r="C31" s="186">
        <v>16</v>
      </c>
      <c r="D31" s="101"/>
      <c r="E31" s="215" t="str">
        <f t="shared" si="5"/>
        <v/>
      </c>
      <c r="F31" s="192"/>
      <c r="G31" s="215" t="str">
        <f>IF(M31="","",IF(F31="○",VLOOKUP(P31,$AB$14:$AF$85,5,FALSE),"-"))</f>
        <v/>
      </c>
      <c r="H31" s="55"/>
      <c r="I31" s="181" t="str">
        <f t="shared" si="7"/>
        <v/>
      </c>
      <c r="J31" s="269">
        <v>19</v>
      </c>
      <c r="K31" s="270"/>
      <c r="L31" s="271" t="s">
        <v>201</v>
      </c>
      <c r="M31" s="272"/>
      <c r="N31" s="271" t="s">
        <v>201</v>
      </c>
      <c r="O31" s="273"/>
      <c r="P31" s="599" t="str">
        <f t="shared" ref="P31:P40" si="8">CONCATENATE(IF(K31="","　　",IF(M31&lt;4,MID($A$4,FIND("ズ",$A$4)+1,4)-J31*100-K31,IF(AND(M31=4,O31=1),MID($A$4,FIND("ズ",$A$4)+1,4)-J31*100-K31,MID($A$4,FIND("ズ",$A$4)+1,4)-J31*100-K31-1)))," 歳")</f>
        <v>　　 歳</v>
      </c>
      <c r="Q31" s="600"/>
      <c r="R31" s="187" t="s">
        <v>24</v>
      </c>
      <c r="S31" s="106"/>
      <c r="T31" s="554" t="s">
        <v>170</v>
      </c>
      <c r="U31" s="555"/>
      <c r="V31" s="308"/>
      <c r="W31" s="551"/>
      <c r="X31" s="551"/>
      <c r="Y31" s="556"/>
      <c r="Z31" s="557"/>
      <c r="AA31" s="110" t="str">
        <f t="shared" si="2"/>
        <v/>
      </c>
      <c r="AB31" s="31" t="s">
        <v>50</v>
      </c>
      <c r="AC31" s="32">
        <v>3</v>
      </c>
      <c r="AD31" s="32">
        <v>2</v>
      </c>
      <c r="AE31" s="32">
        <v>4</v>
      </c>
      <c r="AF31" s="33">
        <v>2</v>
      </c>
      <c r="AG31" s="3" t="str">
        <f t="shared" si="3"/>
        <v/>
      </c>
      <c r="AH31" s="110" t="str">
        <f>IF(D31="","",IF(D31="組手",IF(COUNTIF($AG$31:$AG$40,AG31)&gt;2,"出場数エラー",""),IF(D31="形",IF(COUNTIF($AG$31:$AG$40,AG31)&gt;2,"出場数エラー",""))))</f>
        <v/>
      </c>
    </row>
    <row r="32" spans="2:34" ht="30" customHeight="1" x14ac:dyDescent="0.25">
      <c r="B32" s="182" t="str">
        <f t="shared" si="0"/>
        <v/>
      </c>
      <c r="C32" s="186">
        <v>17</v>
      </c>
      <c r="D32" s="101"/>
      <c r="E32" s="215" t="str">
        <f t="shared" si="5"/>
        <v/>
      </c>
      <c r="F32" s="192"/>
      <c r="G32" s="215" t="str">
        <f t="shared" si="6"/>
        <v/>
      </c>
      <c r="H32" s="55"/>
      <c r="I32" s="181" t="str">
        <f t="shared" ref="I32:I40" si="9">PHONETIC(H32)</f>
        <v/>
      </c>
      <c r="J32" s="274">
        <v>19</v>
      </c>
      <c r="K32" s="275"/>
      <c r="L32" s="276" t="s">
        <v>201</v>
      </c>
      <c r="M32" s="277"/>
      <c r="N32" s="276" t="s">
        <v>201</v>
      </c>
      <c r="O32" s="278"/>
      <c r="P32" s="599" t="str">
        <f t="shared" si="8"/>
        <v>　　 歳</v>
      </c>
      <c r="Q32" s="600"/>
      <c r="R32" s="100" t="s">
        <v>24</v>
      </c>
      <c r="S32" s="106"/>
      <c r="T32" s="532" t="s">
        <v>170</v>
      </c>
      <c r="U32" s="533"/>
      <c r="V32" s="308"/>
      <c r="W32" s="551"/>
      <c r="X32" s="551"/>
      <c r="Y32" s="549"/>
      <c r="Z32" s="550"/>
      <c r="AA32" s="110" t="str">
        <f t="shared" si="2"/>
        <v/>
      </c>
      <c r="AB32" s="31" t="s">
        <v>51</v>
      </c>
      <c r="AC32" s="32">
        <v>3</v>
      </c>
      <c r="AD32" s="32">
        <v>2</v>
      </c>
      <c r="AE32" s="32">
        <v>4</v>
      </c>
      <c r="AF32" s="33">
        <v>2</v>
      </c>
      <c r="AG32" s="3" t="str">
        <f t="shared" ref="AG32:AG40" si="10">IF(D32="","",CONCATENATE(D32,E32))</f>
        <v/>
      </c>
      <c r="AH32" s="110" t="str">
        <f t="shared" ref="AH32:AH40" si="11">IF(D32="","",IF(D32="組手",IF(COUNTIF($AG$31:$AG$40,AG32)&gt;2,"出場数エラー",""),IF(D32="形",IF(COUNTIF($AG$31:$AG$40,AG32)&gt;2,"出場数エラー",""))))</f>
        <v/>
      </c>
    </row>
    <row r="33" spans="2:34" ht="30" customHeight="1" x14ac:dyDescent="0.25">
      <c r="B33" s="182" t="str">
        <f t="shared" si="0"/>
        <v/>
      </c>
      <c r="C33" s="186">
        <v>18</v>
      </c>
      <c r="D33" s="101"/>
      <c r="E33" s="215" t="str">
        <f t="shared" si="5"/>
        <v/>
      </c>
      <c r="F33" s="192"/>
      <c r="G33" s="215" t="str">
        <f t="shared" si="6"/>
        <v/>
      </c>
      <c r="H33" s="55"/>
      <c r="I33" s="181" t="str">
        <f t="shared" si="9"/>
        <v/>
      </c>
      <c r="J33" s="274">
        <v>19</v>
      </c>
      <c r="K33" s="275"/>
      <c r="L33" s="276" t="s">
        <v>201</v>
      </c>
      <c r="M33" s="277"/>
      <c r="N33" s="276" t="s">
        <v>201</v>
      </c>
      <c r="O33" s="278"/>
      <c r="P33" s="599" t="str">
        <f t="shared" si="8"/>
        <v>　　 歳</v>
      </c>
      <c r="Q33" s="600"/>
      <c r="R33" s="100" t="s">
        <v>24</v>
      </c>
      <c r="S33" s="106"/>
      <c r="T33" s="532" t="s">
        <v>170</v>
      </c>
      <c r="U33" s="533"/>
      <c r="V33" s="308"/>
      <c r="W33" s="551"/>
      <c r="X33" s="551"/>
      <c r="Y33" s="549"/>
      <c r="Z33" s="550"/>
      <c r="AA33" s="110" t="str">
        <f t="shared" si="2"/>
        <v/>
      </c>
      <c r="AB33" s="31" t="s">
        <v>52</v>
      </c>
      <c r="AC33" s="32">
        <v>3</v>
      </c>
      <c r="AD33" s="32">
        <v>2</v>
      </c>
      <c r="AE33" s="32">
        <v>4</v>
      </c>
      <c r="AF33" s="33">
        <v>2</v>
      </c>
      <c r="AG33" s="3" t="str">
        <f t="shared" si="10"/>
        <v/>
      </c>
      <c r="AH33" s="110" t="str">
        <f t="shared" si="11"/>
        <v/>
      </c>
    </row>
    <row r="34" spans="2:34" ht="30" customHeight="1" x14ac:dyDescent="0.25">
      <c r="B34" s="182" t="str">
        <f t="shared" si="0"/>
        <v/>
      </c>
      <c r="C34" s="186">
        <v>19</v>
      </c>
      <c r="D34" s="101"/>
      <c r="E34" s="215" t="str">
        <f t="shared" si="5"/>
        <v/>
      </c>
      <c r="F34" s="192"/>
      <c r="G34" s="215" t="str">
        <f t="shared" si="6"/>
        <v/>
      </c>
      <c r="H34" s="55"/>
      <c r="I34" s="181" t="str">
        <f t="shared" si="9"/>
        <v/>
      </c>
      <c r="J34" s="274">
        <v>19</v>
      </c>
      <c r="K34" s="275"/>
      <c r="L34" s="276" t="s">
        <v>201</v>
      </c>
      <c r="M34" s="277"/>
      <c r="N34" s="276" t="s">
        <v>201</v>
      </c>
      <c r="O34" s="278"/>
      <c r="P34" s="599" t="str">
        <f t="shared" si="8"/>
        <v>　　 歳</v>
      </c>
      <c r="Q34" s="600"/>
      <c r="R34" s="100" t="s">
        <v>24</v>
      </c>
      <c r="S34" s="106"/>
      <c r="T34" s="532" t="s">
        <v>170</v>
      </c>
      <c r="U34" s="533"/>
      <c r="V34" s="308"/>
      <c r="W34" s="551"/>
      <c r="X34" s="551"/>
      <c r="Y34" s="549"/>
      <c r="Z34" s="550"/>
      <c r="AA34" s="110" t="str">
        <f t="shared" si="2"/>
        <v/>
      </c>
      <c r="AB34" s="31" t="s">
        <v>53</v>
      </c>
      <c r="AC34" s="32">
        <v>3</v>
      </c>
      <c r="AD34" s="32">
        <v>2</v>
      </c>
      <c r="AE34" s="32">
        <v>4</v>
      </c>
      <c r="AF34" s="33">
        <v>2</v>
      </c>
      <c r="AG34" s="3" t="str">
        <f t="shared" si="10"/>
        <v/>
      </c>
      <c r="AH34" s="110" t="str">
        <f t="shared" si="11"/>
        <v/>
      </c>
    </row>
    <row r="35" spans="2:34" ht="30" customHeight="1" x14ac:dyDescent="0.25">
      <c r="B35" s="182" t="str">
        <f t="shared" si="0"/>
        <v/>
      </c>
      <c r="C35" s="186">
        <v>20</v>
      </c>
      <c r="D35" s="101"/>
      <c r="E35" s="215" t="str">
        <f t="shared" si="5"/>
        <v/>
      </c>
      <c r="F35" s="192"/>
      <c r="G35" s="215" t="str">
        <f t="shared" si="6"/>
        <v/>
      </c>
      <c r="H35" s="55"/>
      <c r="I35" s="181" t="str">
        <f t="shared" si="9"/>
        <v/>
      </c>
      <c r="J35" s="274">
        <v>19</v>
      </c>
      <c r="K35" s="275"/>
      <c r="L35" s="276" t="s">
        <v>201</v>
      </c>
      <c r="M35" s="277"/>
      <c r="N35" s="276" t="s">
        <v>201</v>
      </c>
      <c r="O35" s="278"/>
      <c r="P35" s="599" t="str">
        <f t="shared" si="8"/>
        <v>　　 歳</v>
      </c>
      <c r="Q35" s="600"/>
      <c r="R35" s="100" t="s">
        <v>24</v>
      </c>
      <c r="S35" s="106"/>
      <c r="T35" s="532" t="s">
        <v>170</v>
      </c>
      <c r="U35" s="533"/>
      <c r="V35" s="308"/>
      <c r="W35" s="551"/>
      <c r="X35" s="551"/>
      <c r="Y35" s="549"/>
      <c r="Z35" s="550"/>
      <c r="AA35" s="110" t="str">
        <f t="shared" si="2"/>
        <v/>
      </c>
      <c r="AB35" s="31" t="s">
        <v>54</v>
      </c>
      <c r="AC35" s="32">
        <v>4</v>
      </c>
      <c r="AD35" s="32">
        <v>2</v>
      </c>
      <c r="AE35" s="32">
        <v>5</v>
      </c>
      <c r="AF35" s="33">
        <v>3</v>
      </c>
      <c r="AG35" s="3" t="str">
        <f t="shared" si="10"/>
        <v/>
      </c>
      <c r="AH35" s="110" t="str">
        <f t="shared" si="11"/>
        <v/>
      </c>
    </row>
    <row r="36" spans="2:34" ht="30" customHeight="1" x14ac:dyDescent="0.25">
      <c r="B36" s="182" t="str">
        <f t="shared" si="0"/>
        <v/>
      </c>
      <c r="C36" s="186">
        <v>21</v>
      </c>
      <c r="D36" s="101"/>
      <c r="E36" s="215" t="str">
        <f t="shared" si="5"/>
        <v/>
      </c>
      <c r="F36" s="192"/>
      <c r="G36" s="215" t="str">
        <f t="shared" si="6"/>
        <v/>
      </c>
      <c r="H36" s="55"/>
      <c r="I36" s="181" t="str">
        <f t="shared" si="9"/>
        <v/>
      </c>
      <c r="J36" s="274">
        <v>19</v>
      </c>
      <c r="K36" s="275"/>
      <c r="L36" s="276" t="s">
        <v>201</v>
      </c>
      <c r="M36" s="277"/>
      <c r="N36" s="276" t="s">
        <v>201</v>
      </c>
      <c r="O36" s="278"/>
      <c r="P36" s="599" t="str">
        <f t="shared" si="8"/>
        <v>　　 歳</v>
      </c>
      <c r="Q36" s="600"/>
      <c r="R36" s="100" t="s">
        <v>24</v>
      </c>
      <c r="S36" s="106"/>
      <c r="T36" s="532" t="s">
        <v>170</v>
      </c>
      <c r="U36" s="533"/>
      <c r="V36" s="308"/>
      <c r="W36" s="551"/>
      <c r="X36" s="551"/>
      <c r="Y36" s="549"/>
      <c r="Z36" s="550"/>
      <c r="AA36" s="110" t="str">
        <f t="shared" si="2"/>
        <v/>
      </c>
      <c r="AB36" s="31" t="s">
        <v>55</v>
      </c>
      <c r="AC36" s="32">
        <v>4</v>
      </c>
      <c r="AD36" s="32">
        <v>2</v>
      </c>
      <c r="AE36" s="32">
        <v>5</v>
      </c>
      <c r="AF36" s="33">
        <v>3</v>
      </c>
      <c r="AG36" s="3" t="str">
        <f t="shared" si="10"/>
        <v/>
      </c>
      <c r="AH36" s="110" t="str">
        <f t="shared" si="11"/>
        <v/>
      </c>
    </row>
    <row r="37" spans="2:34" ht="30" customHeight="1" x14ac:dyDescent="0.25">
      <c r="B37" s="182" t="str">
        <f t="shared" si="0"/>
        <v/>
      </c>
      <c r="C37" s="186">
        <v>22</v>
      </c>
      <c r="D37" s="101"/>
      <c r="E37" s="215" t="str">
        <f t="shared" si="5"/>
        <v/>
      </c>
      <c r="F37" s="192"/>
      <c r="G37" s="215" t="str">
        <f t="shared" si="6"/>
        <v/>
      </c>
      <c r="H37" s="55"/>
      <c r="I37" s="181" t="str">
        <f t="shared" si="9"/>
        <v/>
      </c>
      <c r="J37" s="274">
        <v>19</v>
      </c>
      <c r="K37" s="275"/>
      <c r="L37" s="276" t="s">
        <v>201</v>
      </c>
      <c r="M37" s="277"/>
      <c r="N37" s="276" t="s">
        <v>201</v>
      </c>
      <c r="O37" s="278"/>
      <c r="P37" s="599" t="str">
        <f t="shared" si="8"/>
        <v>　　 歳</v>
      </c>
      <c r="Q37" s="600"/>
      <c r="R37" s="100" t="s">
        <v>24</v>
      </c>
      <c r="S37" s="106"/>
      <c r="T37" s="532" t="s">
        <v>170</v>
      </c>
      <c r="U37" s="533"/>
      <c r="V37" s="308"/>
      <c r="W37" s="551"/>
      <c r="X37" s="551"/>
      <c r="Y37" s="549"/>
      <c r="Z37" s="550"/>
      <c r="AA37" s="110" t="str">
        <f t="shared" si="2"/>
        <v/>
      </c>
      <c r="AB37" s="31" t="s">
        <v>56</v>
      </c>
      <c r="AC37" s="32">
        <v>4</v>
      </c>
      <c r="AD37" s="32">
        <v>2</v>
      </c>
      <c r="AE37" s="32">
        <v>5</v>
      </c>
      <c r="AF37" s="33">
        <v>3</v>
      </c>
      <c r="AG37" s="3" t="str">
        <f t="shared" si="10"/>
        <v/>
      </c>
      <c r="AH37" s="110" t="str">
        <f t="shared" si="11"/>
        <v/>
      </c>
    </row>
    <row r="38" spans="2:34" ht="30" customHeight="1" x14ac:dyDescent="0.25">
      <c r="B38" s="182" t="str">
        <f t="shared" si="0"/>
        <v/>
      </c>
      <c r="C38" s="186">
        <v>23</v>
      </c>
      <c r="D38" s="101"/>
      <c r="E38" s="215" t="str">
        <f t="shared" si="5"/>
        <v/>
      </c>
      <c r="F38" s="192"/>
      <c r="G38" s="215" t="str">
        <f t="shared" si="6"/>
        <v/>
      </c>
      <c r="H38" s="55"/>
      <c r="I38" s="181" t="str">
        <f t="shared" si="9"/>
        <v/>
      </c>
      <c r="J38" s="274">
        <v>19</v>
      </c>
      <c r="K38" s="275"/>
      <c r="L38" s="276" t="s">
        <v>201</v>
      </c>
      <c r="M38" s="277"/>
      <c r="N38" s="276" t="s">
        <v>201</v>
      </c>
      <c r="O38" s="278"/>
      <c r="P38" s="599" t="str">
        <f t="shared" si="8"/>
        <v>　　 歳</v>
      </c>
      <c r="Q38" s="600"/>
      <c r="R38" s="100" t="s">
        <v>24</v>
      </c>
      <c r="S38" s="106"/>
      <c r="T38" s="532" t="s">
        <v>170</v>
      </c>
      <c r="U38" s="533"/>
      <c r="V38" s="308"/>
      <c r="W38" s="551"/>
      <c r="X38" s="551"/>
      <c r="Y38" s="549"/>
      <c r="Z38" s="550"/>
      <c r="AA38" s="110" t="str">
        <f t="shared" si="2"/>
        <v/>
      </c>
      <c r="AB38" s="31" t="s">
        <v>57</v>
      </c>
      <c r="AC38" s="32">
        <v>4</v>
      </c>
      <c r="AD38" s="32">
        <v>2</v>
      </c>
      <c r="AE38" s="32">
        <v>5</v>
      </c>
      <c r="AF38" s="33">
        <v>3</v>
      </c>
      <c r="AG38" s="3" t="str">
        <f t="shared" si="10"/>
        <v/>
      </c>
      <c r="AH38" s="110" t="str">
        <f t="shared" si="11"/>
        <v/>
      </c>
    </row>
    <row r="39" spans="2:34" ht="30" customHeight="1" x14ac:dyDescent="0.25">
      <c r="B39" s="182" t="str">
        <f t="shared" si="0"/>
        <v/>
      </c>
      <c r="C39" s="186">
        <v>24</v>
      </c>
      <c r="D39" s="101"/>
      <c r="E39" s="215" t="str">
        <f t="shared" si="5"/>
        <v/>
      </c>
      <c r="F39" s="192"/>
      <c r="G39" s="215" t="str">
        <f t="shared" si="6"/>
        <v/>
      </c>
      <c r="H39" s="55"/>
      <c r="I39" s="181" t="str">
        <f t="shared" si="9"/>
        <v/>
      </c>
      <c r="J39" s="274">
        <v>19</v>
      </c>
      <c r="K39" s="275"/>
      <c r="L39" s="276" t="s">
        <v>201</v>
      </c>
      <c r="M39" s="277"/>
      <c r="N39" s="276" t="s">
        <v>201</v>
      </c>
      <c r="O39" s="278"/>
      <c r="P39" s="599" t="str">
        <f t="shared" si="8"/>
        <v>　　 歳</v>
      </c>
      <c r="Q39" s="600"/>
      <c r="R39" s="100" t="s">
        <v>24</v>
      </c>
      <c r="S39" s="106"/>
      <c r="T39" s="532" t="s">
        <v>170</v>
      </c>
      <c r="U39" s="533"/>
      <c r="V39" s="308"/>
      <c r="W39" s="551"/>
      <c r="X39" s="551"/>
      <c r="Y39" s="549"/>
      <c r="Z39" s="550"/>
      <c r="AA39" s="110" t="str">
        <f t="shared" si="2"/>
        <v/>
      </c>
      <c r="AB39" s="31" t="s">
        <v>58</v>
      </c>
      <c r="AC39" s="32">
        <v>4</v>
      </c>
      <c r="AD39" s="32">
        <v>2</v>
      </c>
      <c r="AE39" s="32">
        <v>5</v>
      </c>
      <c r="AF39" s="33">
        <v>3</v>
      </c>
      <c r="AG39" s="3" t="str">
        <f t="shared" si="10"/>
        <v/>
      </c>
      <c r="AH39" s="110" t="str">
        <f t="shared" si="11"/>
        <v/>
      </c>
    </row>
    <row r="40" spans="2:34" ht="30" customHeight="1" thickBot="1" x14ac:dyDescent="0.3">
      <c r="B40" s="193" t="str">
        <f t="shared" si="0"/>
        <v/>
      </c>
      <c r="C40" s="211">
        <v>25</v>
      </c>
      <c r="D40" s="102"/>
      <c r="E40" s="216" t="str">
        <f t="shared" si="5"/>
        <v/>
      </c>
      <c r="F40" s="188"/>
      <c r="G40" s="216" t="str">
        <f t="shared" si="6"/>
        <v/>
      </c>
      <c r="H40" s="103"/>
      <c r="I40" s="104" t="str">
        <f t="shared" si="9"/>
        <v/>
      </c>
      <c r="J40" s="279">
        <v>19</v>
      </c>
      <c r="K40" s="280"/>
      <c r="L40" s="281" t="s">
        <v>201</v>
      </c>
      <c r="M40" s="282"/>
      <c r="N40" s="281" t="s">
        <v>201</v>
      </c>
      <c r="O40" s="283"/>
      <c r="P40" s="465" t="str">
        <f t="shared" si="8"/>
        <v>　　 歳</v>
      </c>
      <c r="Q40" s="466"/>
      <c r="R40" s="189" t="s">
        <v>24</v>
      </c>
      <c r="S40" s="107"/>
      <c r="T40" s="593" t="s">
        <v>170</v>
      </c>
      <c r="U40" s="594"/>
      <c r="V40" s="345"/>
      <c r="W40" s="597"/>
      <c r="X40" s="597"/>
      <c r="Y40" s="595"/>
      <c r="Z40" s="596"/>
      <c r="AA40" s="110" t="str">
        <f t="shared" si="2"/>
        <v/>
      </c>
      <c r="AB40" s="31" t="s">
        <v>59</v>
      </c>
      <c r="AC40" s="32">
        <v>5</v>
      </c>
      <c r="AD40" s="32">
        <v>3</v>
      </c>
      <c r="AE40" s="32">
        <v>5</v>
      </c>
      <c r="AF40" s="33">
        <v>3</v>
      </c>
      <c r="AG40" s="3" t="str">
        <f t="shared" si="10"/>
        <v/>
      </c>
      <c r="AH40" s="110" t="str">
        <f t="shared" si="11"/>
        <v/>
      </c>
    </row>
    <row r="41" spans="2:34" s="14" customFormat="1" ht="16.5" thickTop="1" x14ac:dyDescent="0.25">
      <c r="B41" s="453" t="s">
        <v>23</v>
      </c>
      <c r="C41" s="454" t="s">
        <v>27</v>
      </c>
      <c r="D41" s="454"/>
      <c r="E41" s="454"/>
      <c r="F41" s="454"/>
      <c r="G41" s="454"/>
      <c r="H41" s="454"/>
      <c r="I41" s="454"/>
      <c r="J41" s="454"/>
      <c r="K41" s="454"/>
      <c r="L41" s="454"/>
      <c r="M41" s="454"/>
      <c r="N41" s="454"/>
      <c r="O41" s="454"/>
      <c r="P41" s="454"/>
      <c r="Q41" s="454"/>
      <c r="R41" s="454"/>
      <c r="S41" s="454"/>
      <c r="T41" s="454"/>
      <c r="U41" s="454"/>
      <c r="V41" s="454"/>
      <c r="AA41" s="110"/>
      <c r="AB41" s="31" t="s">
        <v>60</v>
      </c>
      <c r="AC41" s="32">
        <v>5</v>
      </c>
      <c r="AD41" s="32">
        <v>3</v>
      </c>
      <c r="AE41" s="32">
        <v>5</v>
      </c>
      <c r="AF41" s="33">
        <v>3</v>
      </c>
      <c r="AH41" s="110"/>
    </row>
    <row r="42" spans="2:34" s="14" customFormat="1" x14ac:dyDescent="0.25">
      <c r="B42" s="560"/>
      <c r="C42" s="454" t="s">
        <v>28</v>
      </c>
      <c r="D42" s="454"/>
      <c r="E42" s="454"/>
      <c r="F42" s="454"/>
      <c r="G42" s="454"/>
      <c r="H42" s="454"/>
      <c r="I42" s="454"/>
      <c r="J42" s="454"/>
      <c r="K42" s="454"/>
      <c r="L42" s="454"/>
      <c r="M42" s="454"/>
      <c r="N42" s="454"/>
      <c r="O42" s="454"/>
      <c r="P42" s="454"/>
      <c r="Q42" s="454"/>
      <c r="R42" s="454"/>
      <c r="S42" s="454"/>
      <c r="T42" s="454"/>
      <c r="U42" s="454"/>
      <c r="V42" s="454"/>
      <c r="AA42" s="110"/>
      <c r="AB42" s="31" t="s">
        <v>61</v>
      </c>
      <c r="AC42" s="32">
        <v>5</v>
      </c>
      <c r="AD42" s="32">
        <v>3</v>
      </c>
      <c r="AE42" s="32">
        <v>5</v>
      </c>
      <c r="AF42" s="33">
        <v>3</v>
      </c>
      <c r="AH42" s="110"/>
    </row>
    <row r="43" spans="2:34" s="14" customFormat="1" ht="14.25" customHeight="1" x14ac:dyDescent="0.25">
      <c r="B43" s="560"/>
      <c r="C43" s="454" t="s">
        <v>22</v>
      </c>
      <c r="D43" s="454"/>
      <c r="E43" s="454"/>
      <c r="F43" s="454"/>
      <c r="G43" s="454"/>
      <c r="H43" s="454"/>
      <c r="I43" s="454"/>
      <c r="J43" s="454"/>
      <c r="K43" s="454"/>
      <c r="L43" s="454"/>
      <c r="M43" s="454"/>
      <c r="N43" s="454"/>
      <c r="O43" s="454"/>
      <c r="P43" s="454"/>
      <c r="Q43" s="454"/>
      <c r="R43" s="454"/>
      <c r="S43" s="454"/>
      <c r="T43" s="454"/>
      <c r="U43" s="454"/>
      <c r="V43" s="454"/>
      <c r="AA43" s="110"/>
      <c r="AB43" s="31" t="s">
        <v>62</v>
      </c>
      <c r="AC43" s="32">
        <v>5</v>
      </c>
      <c r="AD43" s="32">
        <v>3</v>
      </c>
      <c r="AE43" s="32">
        <v>5</v>
      </c>
      <c r="AF43" s="33">
        <v>3</v>
      </c>
      <c r="AH43" s="110"/>
    </row>
    <row r="44" spans="2:34" s="14" customFormat="1" x14ac:dyDescent="0.25">
      <c r="C44" s="15"/>
      <c r="D44" s="16"/>
      <c r="E44" s="16"/>
      <c r="F44" s="16"/>
      <c r="G44" s="16"/>
      <c r="J44" s="4"/>
      <c r="K44" s="4"/>
      <c r="L44" s="4"/>
      <c r="M44" s="4"/>
      <c r="N44" s="4"/>
      <c r="O44" s="4"/>
      <c r="P44" s="4"/>
      <c r="Q44" s="4"/>
      <c r="AA44" s="110"/>
      <c r="AB44" s="31" t="s">
        <v>63</v>
      </c>
      <c r="AC44" s="32">
        <v>5</v>
      </c>
      <c r="AD44" s="32">
        <v>3</v>
      </c>
      <c r="AE44" s="32">
        <v>5</v>
      </c>
      <c r="AF44" s="33">
        <v>3</v>
      </c>
      <c r="AH44" s="110"/>
    </row>
    <row r="45" spans="2:34" ht="14.25" customHeight="1" x14ac:dyDescent="0.25">
      <c r="C45" s="3"/>
      <c r="D45" s="3"/>
      <c r="E45" s="3"/>
      <c r="F45" s="3"/>
      <c r="G45" s="3"/>
      <c r="J45" s="14"/>
      <c r="K45" s="14"/>
      <c r="L45" s="14"/>
      <c r="M45" s="200"/>
      <c r="N45" s="201"/>
      <c r="O45" s="201"/>
      <c r="P45" s="201"/>
      <c r="Q45" s="202"/>
      <c r="R45" s="202"/>
      <c r="S45" s="202"/>
      <c r="T45" s="202"/>
      <c r="U45" s="202"/>
      <c r="V45" s="202"/>
      <c r="W45" s="202"/>
      <c r="X45" s="202"/>
      <c r="Y45" s="202"/>
      <c r="Z45" s="202"/>
      <c r="AB45" s="31" t="s">
        <v>64</v>
      </c>
      <c r="AC45" s="32">
        <v>6</v>
      </c>
      <c r="AD45" s="32">
        <v>3</v>
      </c>
      <c r="AE45" s="32">
        <v>5</v>
      </c>
      <c r="AF45" s="33">
        <v>3</v>
      </c>
    </row>
    <row r="46" spans="2:34" ht="15" customHeight="1" x14ac:dyDescent="0.25">
      <c r="C46" s="3"/>
      <c r="D46" s="203"/>
      <c r="E46" s="203"/>
      <c r="F46" s="203"/>
      <c r="G46" s="203"/>
      <c r="H46" s="203"/>
      <c r="J46" s="14"/>
      <c r="K46" s="14"/>
      <c r="L46" s="14"/>
      <c r="M46" s="204"/>
      <c r="N46" s="201"/>
      <c r="O46" s="201"/>
      <c r="P46" s="201"/>
      <c r="Q46" s="202"/>
      <c r="R46" s="202"/>
      <c r="S46" s="202"/>
      <c r="T46" s="202"/>
      <c r="U46" s="202"/>
      <c r="V46" s="202"/>
      <c r="W46" s="202"/>
      <c r="X46" s="202"/>
      <c r="Y46" s="202"/>
      <c r="Z46" s="202"/>
      <c r="AB46" s="31" t="s">
        <v>65</v>
      </c>
      <c r="AC46" s="32">
        <v>6</v>
      </c>
      <c r="AD46" s="32">
        <v>3</v>
      </c>
      <c r="AE46" s="32">
        <v>5</v>
      </c>
      <c r="AF46" s="33">
        <v>3</v>
      </c>
    </row>
    <row r="47" spans="2:34" x14ac:dyDescent="0.25">
      <c r="C47" s="3"/>
      <c r="D47" s="205"/>
      <c r="E47" s="205"/>
      <c r="F47" s="205"/>
      <c r="G47" s="205"/>
      <c r="H47" s="205"/>
      <c r="J47" s="14"/>
      <c r="K47" s="14"/>
      <c r="L47" s="14"/>
      <c r="M47" s="14"/>
      <c r="N47" s="14"/>
      <c r="O47" s="199"/>
      <c r="P47" s="199"/>
      <c r="Q47" s="199"/>
      <c r="R47" s="199"/>
      <c r="S47" s="199"/>
      <c r="T47" s="199"/>
      <c r="U47" s="199"/>
      <c r="V47" s="199"/>
      <c r="W47" s="199"/>
      <c r="X47" s="199"/>
      <c r="Y47" s="199"/>
      <c r="Z47" s="199"/>
      <c r="AB47" s="31" t="s">
        <v>66</v>
      </c>
      <c r="AC47" s="32">
        <v>6</v>
      </c>
      <c r="AD47" s="32">
        <v>3</v>
      </c>
      <c r="AE47" s="32">
        <v>5</v>
      </c>
      <c r="AF47" s="33">
        <v>3</v>
      </c>
    </row>
    <row r="48" spans="2:34" x14ac:dyDescent="0.25">
      <c r="C48" s="3"/>
      <c r="D48" s="205"/>
      <c r="E48" s="205"/>
      <c r="F48" s="205"/>
      <c r="G48" s="205"/>
      <c r="H48" s="205"/>
      <c r="J48" s="3"/>
      <c r="K48" s="3"/>
      <c r="L48" s="3"/>
      <c r="M48" s="3"/>
      <c r="N48" s="3"/>
      <c r="O48" s="201"/>
      <c r="P48" s="201"/>
      <c r="Q48" s="201"/>
      <c r="R48" s="201"/>
      <c r="S48" s="201"/>
      <c r="T48" s="201"/>
      <c r="U48" s="201"/>
      <c r="V48" s="201"/>
      <c r="W48" s="201"/>
      <c r="X48" s="201"/>
      <c r="Y48" s="201"/>
      <c r="Z48" s="201"/>
      <c r="AB48" s="31" t="s">
        <v>67</v>
      </c>
      <c r="AC48" s="32">
        <v>6</v>
      </c>
      <c r="AD48" s="32">
        <v>3</v>
      </c>
      <c r="AE48" s="32">
        <v>5</v>
      </c>
      <c r="AF48" s="33">
        <v>3</v>
      </c>
    </row>
    <row r="49" spans="28:32" x14ac:dyDescent="0.25">
      <c r="AB49" s="31" t="s">
        <v>68</v>
      </c>
      <c r="AC49" s="32">
        <v>6</v>
      </c>
      <c r="AD49" s="32">
        <v>3</v>
      </c>
      <c r="AE49" s="32">
        <v>5</v>
      </c>
      <c r="AF49" s="33">
        <v>3</v>
      </c>
    </row>
    <row r="50" spans="28:32" x14ac:dyDescent="0.25">
      <c r="AB50" s="31" t="s">
        <v>69</v>
      </c>
      <c r="AC50" s="32">
        <v>7</v>
      </c>
      <c r="AD50" s="32">
        <v>4</v>
      </c>
      <c r="AE50" s="32">
        <v>5</v>
      </c>
      <c r="AF50" s="33">
        <v>3</v>
      </c>
    </row>
    <row r="51" spans="28:32" x14ac:dyDescent="0.25">
      <c r="AB51" s="31" t="s">
        <v>70</v>
      </c>
      <c r="AC51" s="32">
        <v>7</v>
      </c>
      <c r="AD51" s="32">
        <v>4</v>
      </c>
      <c r="AE51" s="32">
        <v>5</v>
      </c>
      <c r="AF51" s="33">
        <v>3</v>
      </c>
    </row>
    <row r="52" spans="28:32" x14ac:dyDescent="0.25">
      <c r="AB52" s="31" t="s">
        <v>71</v>
      </c>
      <c r="AC52" s="32">
        <v>7</v>
      </c>
      <c r="AD52" s="32">
        <v>4</v>
      </c>
      <c r="AE52" s="32">
        <v>5</v>
      </c>
      <c r="AF52" s="33">
        <v>3</v>
      </c>
    </row>
    <row r="53" spans="28:32" x14ac:dyDescent="0.25">
      <c r="AB53" s="31" t="s">
        <v>72</v>
      </c>
      <c r="AC53" s="32">
        <v>7</v>
      </c>
      <c r="AD53" s="32">
        <v>4</v>
      </c>
      <c r="AE53" s="32">
        <v>5</v>
      </c>
      <c r="AF53" s="33">
        <v>3</v>
      </c>
    </row>
    <row r="54" spans="28:32" x14ac:dyDescent="0.25">
      <c r="AB54" s="31" t="s">
        <v>73</v>
      </c>
      <c r="AC54" s="32">
        <v>7</v>
      </c>
      <c r="AD54" s="32">
        <v>4</v>
      </c>
      <c r="AE54" s="32">
        <v>5</v>
      </c>
      <c r="AF54" s="33">
        <v>3</v>
      </c>
    </row>
    <row r="55" spans="28:32" x14ac:dyDescent="0.25">
      <c r="AB55" s="31" t="s">
        <v>74</v>
      </c>
      <c r="AC55" s="32">
        <v>7</v>
      </c>
      <c r="AD55" s="32">
        <v>4</v>
      </c>
      <c r="AE55" s="32">
        <v>5</v>
      </c>
      <c r="AF55" s="33">
        <v>3</v>
      </c>
    </row>
    <row r="56" spans="28:32" x14ac:dyDescent="0.25">
      <c r="AB56" s="31" t="s">
        <v>75</v>
      </c>
      <c r="AC56" s="32">
        <v>7</v>
      </c>
      <c r="AD56" s="32">
        <v>4</v>
      </c>
      <c r="AE56" s="32">
        <v>5</v>
      </c>
      <c r="AF56" s="33">
        <v>3</v>
      </c>
    </row>
    <row r="57" spans="28:32" x14ac:dyDescent="0.25">
      <c r="AB57" s="31" t="s">
        <v>76</v>
      </c>
      <c r="AC57" s="32">
        <v>7</v>
      </c>
      <c r="AD57" s="32">
        <v>4</v>
      </c>
      <c r="AE57" s="32">
        <v>5</v>
      </c>
      <c r="AF57" s="33">
        <v>3</v>
      </c>
    </row>
    <row r="58" spans="28:32" x14ac:dyDescent="0.25">
      <c r="AB58" s="31" t="s">
        <v>77</v>
      </c>
      <c r="AC58" s="32">
        <v>7</v>
      </c>
      <c r="AD58" s="32">
        <v>4</v>
      </c>
      <c r="AE58" s="32">
        <v>5</v>
      </c>
      <c r="AF58" s="33">
        <v>3</v>
      </c>
    </row>
    <row r="59" spans="28:32" x14ac:dyDescent="0.25">
      <c r="AB59" s="31" t="s">
        <v>78</v>
      </c>
      <c r="AC59" s="32">
        <v>7</v>
      </c>
      <c r="AD59" s="32">
        <v>4</v>
      </c>
      <c r="AE59" s="32">
        <v>5</v>
      </c>
      <c r="AF59" s="33">
        <v>3</v>
      </c>
    </row>
    <row r="60" spans="28:32" x14ac:dyDescent="0.25">
      <c r="AB60" s="31" t="s">
        <v>79</v>
      </c>
      <c r="AC60" s="32">
        <v>7</v>
      </c>
      <c r="AD60" s="32">
        <v>4</v>
      </c>
      <c r="AE60" s="32">
        <v>5</v>
      </c>
      <c r="AF60" s="33">
        <v>3</v>
      </c>
    </row>
    <row r="61" spans="28:32" x14ac:dyDescent="0.25">
      <c r="AB61" s="31" t="s">
        <v>80</v>
      </c>
      <c r="AC61" s="32">
        <v>7</v>
      </c>
      <c r="AD61" s="32">
        <v>4</v>
      </c>
      <c r="AE61" s="32">
        <v>5</v>
      </c>
      <c r="AF61" s="33">
        <v>3</v>
      </c>
    </row>
    <row r="62" spans="28:32" x14ac:dyDescent="0.25">
      <c r="AB62" s="31" t="s">
        <v>81</v>
      </c>
      <c r="AC62" s="32">
        <v>7</v>
      </c>
      <c r="AD62" s="32">
        <v>4</v>
      </c>
      <c r="AE62" s="32">
        <v>5</v>
      </c>
      <c r="AF62" s="33">
        <v>3</v>
      </c>
    </row>
    <row r="63" spans="28:32" x14ac:dyDescent="0.25">
      <c r="AB63" s="31" t="s">
        <v>82</v>
      </c>
      <c r="AC63" s="32">
        <v>7</v>
      </c>
      <c r="AD63" s="32">
        <v>4</v>
      </c>
      <c r="AE63" s="32">
        <v>5</v>
      </c>
      <c r="AF63" s="33">
        <v>3</v>
      </c>
    </row>
    <row r="64" spans="28:32" x14ac:dyDescent="0.25">
      <c r="AB64" s="31" t="s">
        <v>83</v>
      </c>
      <c r="AC64" s="32">
        <v>7</v>
      </c>
      <c r="AD64" s="32">
        <v>4</v>
      </c>
      <c r="AE64" s="32">
        <v>5</v>
      </c>
      <c r="AF64" s="33">
        <v>3</v>
      </c>
    </row>
    <row r="65" spans="28:32" x14ac:dyDescent="0.25">
      <c r="AB65" s="31" t="s">
        <v>84</v>
      </c>
      <c r="AC65" s="32">
        <v>7</v>
      </c>
      <c r="AD65" s="32">
        <v>4</v>
      </c>
      <c r="AE65" s="32">
        <v>5</v>
      </c>
      <c r="AF65" s="33">
        <v>3</v>
      </c>
    </row>
    <row r="66" spans="28:32" x14ac:dyDescent="0.25">
      <c r="AB66" s="31" t="s">
        <v>85</v>
      </c>
      <c r="AC66" s="32">
        <v>7</v>
      </c>
      <c r="AD66" s="32">
        <v>4</v>
      </c>
      <c r="AE66" s="32">
        <v>5</v>
      </c>
      <c r="AF66" s="33">
        <v>3</v>
      </c>
    </row>
    <row r="67" spans="28:32" x14ac:dyDescent="0.25">
      <c r="AB67" s="31" t="s">
        <v>86</v>
      </c>
      <c r="AC67" s="32">
        <v>7</v>
      </c>
      <c r="AD67" s="32">
        <v>4</v>
      </c>
      <c r="AE67" s="32">
        <v>5</v>
      </c>
      <c r="AF67" s="33">
        <v>3</v>
      </c>
    </row>
    <row r="68" spans="28:32" x14ac:dyDescent="0.25">
      <c r="AB68" s="31" t="s">
        <v>87</v>
      </c>
      <c r="AC68" s="32">
        <v>7</v>
      </c>
      <c r="AD68" s="32">
        <v>4</v>
      </c>
      <c r="AE68" s="32">
        <v>5</v>
      </c>
      <c r="AF68" s="33">
        <v>3</v>
      </c>
    </row>
    <row r="69" spans="28:32" x14ac:dyDescent="0.25">
      <c r="AB69" s="31" t="s">
        <v>88</v>
      </c>
      <c r="AC69" s="32">
        <v>7</v>
      </c>
      <c r="AD69" s="32">
        <v>4</v>
      </c>
      <c r="AE69" s="32">
        <v>5</v>
      </c>
      <c r="AF69" s="33">
        <v>3</v>
      </c>
    </row>
    <row r="70" spans="28:32" x14ac:dyDescent="0.25">
      <c r="AB70" s="31" t="s">
        <v>89</v>
      </c>
      <c r="AC70" s="32">
        <v>7</v>
      </c>
      <c r="AD70" s="32">
        <v>4</v>
      </c>
      <c r="AE70" s="32">
        <v>5</v>
      </c>
      <c r="AF70" s="33">
        <v>3</v>
      </c>
    </row>
    <row r="71" spans="28:32" x14ac:dyDescent="0.25">
      <c r="AB71" s="31" t="s">
        <v>90</v>
      </c>
      <c r="AC71" s="32">
        <v>7</v>
      </c>
      <c r="AD71" s="32">
        <v>4</v>
      </c>
      <c r="AE71" s="32">
        <v>5</v>
      </c>
      <c r="AF71" s="33">
        <v>3</v>
      </c>
    </row>
    <row r="72" spans="28:32" x14ac:dyDescent="0.25">
      <c r="AB72" s="31" t="s">
        <v>91</v>
      </c>
      <c r="AC72" s="32">
        <v>7</v>
      </c>
      <c r="AD72" s="32">
        <v>4</v>
      </c>
      <c r="AE72" s="32">
        <v>5</v>
      </c>
      <c r="AF72" s="33">
        <v>3</v>
      </c>
    </row>
    <row r="73" spans="28:32" x14ac:dyDescent="0.25">
      <c r="AB73" s="31" t="s">
        <v>92</v>
      </c>
      <c r="AC73" s="32">
        <v>7</v>
      </c>
      <c r="AD73" s="32">
        <v>4</v>
      </c>
      <c r="AE73" s="32">
        <v>5</v>
      </c>
      <c r="AF73" s="33">
        <v>3</v>
      </c>
    </row>
    <row r="74" spans="28:32" x14ac:dyDescent="0.25">
      <c r="AB74" s="31" t="s">
        <v>93</v>
      </c>
      <c r="AC74" s="32">
        <v>7</v>
      </c>
      <c r="AD74" s="32">
        <v>4</v>
      </c>
      <c r="AE74" s="32">
        <v>5</v>
      </c>
      <c r="AF74" s="33">
        <v>3</v>
      </c>
    </row>
    <row r="75" spans="28:32" x14ac:dyDescent="0.25">
      <c r="AB75" s="31" t="s">
        <v>94</v>
      </c>
      <c r="AC75" s="32">
        <v>7</v>
      </c>
      <c r="AD75" s="32">
        <v>4</v>
      </c>
      <c r="AE75" s="32">
        <v>5</v>
      </c>
      <c r="AF75" s="33">
        <v>3</v>
      </c>
    </row>
    <row r="76" spans="28:32" x14ac:dyDescent="0.25">
      <c r="AB76" s="31" t="s">
        <v>95</v>
      </c>
      <c r="AC76" s="32">
        <v>7</v>
      </c>
      <c r="AD76" s="32">
        <v>4</v>
      </c>
      <c r="AE76" s="32">
        <v>5</v>
      </c>
      <c r="AF76" s="33">
        <v>3</v>
      </c>
    </row>
    <row r="77" spans="28:32" x14ac:dyDescent="0.25">
      <c r="AB77" s="31" t="s">
        <v>96</v>
      </c>
      <c r="AC77" s="32">
        <v>7</v>
      </c>
      <c r="AD77" s="32">
        <v>4</v>
      </c>
      <c r="AE77" s="32">
        <v>5</v>
      </c>
      <c r="AF77" s="33">
        <v>3</v>
      </c>
    </row>
    <row r="78" spans="28:32" x14ac:dyDescent="0.25">
      <c r="AB78" s="31" t="s">
        <v>97</v>
      </c>
      <c r="AC78" s="32">
        <v>7</v>
      </c>
      <c r="AD78" s="32">
        <v>4</v>
      </c>
      <c r="AE78" s="32">
        <v>5</v>
      </c>
      <c r="AF78" s="33">
        <v>3</v>
      </c>
    </row>
    <row r="79" spans="28:32" x14ac:dyDescent="0.25">
      <c r="AB79" s="31" t="s">
        <v>98</v>
      </c>
      <c r="AC79" s="32">
        <v>7</v>
      </c>
      <c r="AD79" s="32">
        <v>4</v>
      </c>
      <c r="AE79" s="32">
        <v>5</v>
      </c>
      <c r="AF79" s="33">
        <v>3</v>
      </c>
    </row>
    <row r="80" spans="28:32" ht="16.5" thickBot="1" x14ac:dyDescent="0.3">
      <c r="AB80" s="34" t="s">
        <v>99</v>
      </c>
      <c r="AC80" s="35">
        <v>7</v>
      </c>
      <c r="AD80" s="32">
        <v>4</v>
      </c>
      <c r="AE80" s="32">
        <v>5</v>
      </c>
      <c r="AF80" s="33">
        <v>3</v>
      </c>
    </row>
    <row r="81" spans="28:32" x14ac:dyDescent="0.25">
      <c r="AB81" s="31"/>
      <c r="AC81" s="32"/>
      <c r="AD81" s="32"/>
      <c r="AE81" s="32"/>
      <c r="AF81" s="33"/>
    </row>
    <row r="82" spans="28:32" x14ac:dyDescent="0.25">
      <c r="AB82" s="31"/>
      <c r="AC82" s="32"/>
      <c r="AD82" s="32"/>
      <c r="AE82" s="32"/>
      <c r="AF82" s="33"/>
    </row>
    <row r="83" spans="28:32" x14ac:dyDescent="0.25">
      <c r="AB83" s="31"/>
      <c r="AC83" s="32"/>
      <c r="AD83" s="32"/>
      <c r="AE83" s="32"/>
      <c r="AF83" s="33"/>
    </row>
    <row r="84" spans="28:32" x14ac:dyDescent="0.25">
      <c r="AB84" s="31"/>
      <c r="AC84" s="32"/>
      <c r="AD84" s="32"/>
      <c r="AE84" s="32"/>
      <c r="AF84" s="33"/>
    </row>
    <row r="85" spans="28:32" ht="16.5" thickBot="1" x14ac:dyDescent="0.3">
      <c r="AB85" s="34"/>
      <c r="AC85" s="35"/>
      <c r="AD85" s="32"/>
      <c r="AE85" s="32"/>
      <c r="AF85" s="33"/>
    </row>
  </sheetData>
  <sheetProtection formatCells="0" formatColumns="0" formatRows="0" insertColumns="0"/>
  <mergeCells count="140">
    <mergeCell ref="I5:L5"/>
    <mergeCell ref="M5:R5"/>
    <mergeCell ref="N3:Q3"/>
    <mergeCell ref="R3:V3"/>
    <mergeCell ref="B1:X1"/>
    <mergeCell ref="F14:F15"/>
    <mergeCell ref="G14:G15"/>
    <mergeCell ref="V9:X10"/>
    <mergeCell ref="V11:X12"/>
    <mergeCell ref="I6:N6"/>
    <mergeCell ref="I11:I12"/>
    <mergeCell ref="B9:C10"/>
    <mergeCell ref="E14:E15"/>
    <mergeCell ref="D10:H11"/>
    <mergeCell ref="P14:Q15"/>
    <mergeCell ref="I9:I10"/>
    <mergeCell ref="J14:O15"/>
    <mergeCell ref="J9:U9"/>
    <mergeCell ref="D9:H9"/>
    <mergeCell ref="I14:I15"/>
    <mergeCell ref="E12:H12"/>
    <mergeCell ref="B13:V13"/>
    <mergeCell ref="T15:U15"/>
    <mergeCell ref="L11:O11"/>
    <mergeCell ref="L12:O12"/>
    <mergeCell ref="J11:K11"/>
    <mergeCell ref="J12:K12"/>
    <mergeCell ref="P25:Q25"/>
    <mergeCell ref="B41:B43"/>
    <mergeCell ref="H14:H15"/>
    <mergeCell ref="B14:B15"/>
    <mergeCell ref="P17:Q17"/>
    <mergeCell ref="P39:Q39"/>
    <mergeCell ref="D14:D15"/>
    <mergeCell ref="C43:V43"/>
    <mergeCell ref="R14:R15"/>
    <mergeCell ref="P29:Q29"/>
    <mergeCell ref="P21:Q21"/>
    <mergeCell ref="P18:Q18"/>
    <mergeCell ref="P30:Q30"/>
    <mergeCell ref="C41:V41"/>
    <mergeCell ref="P40:Q40"/>
    <mergeCell ref="C14:C15"/>
    <mergeCell ref="P38:Q38"/>
    <mergeCell ref="P16:Q16"/>
    <mergeCell ref="C42:V42"/>
    <mergeCell ref="P24:Q24"/>
    <mergeCell ref="T20:U20"/>
    <mergeCell ref="T22:U22"/>
    <mergeCell ref="T38:U38"/>
    <mergeCell ref="T39:U39"/>
    <mergeCell ref="T23:U23"/>
    <mergeCell ref="P27:Q27"/>
    <mergeCell ref="P28:Q28"/>
    <mergeCell ref="S14:S15"/>
    <mergeCell ref="P20:Q20"/>
    <mergeCell ref="P22:Q22"/>
    <mergeCell ref="P23:Q23"/>
    <mergeCell ref="P37:Q37"/>
    <mergeCell ref="P31:Q31"/>
    <mergeCell ref="P26:Q26"/>
    <mergeCell ref="P32:Q32"/>
    <mergeCell ref="T32:U32"/>
    <mergeCell ref="P35:Q35"/>
    <mergeCell ref="Y16:Z16"/>
    <mergeCell ref="Y17:Z17"/>
    <mergeCell ref="Y18:Z18"/>
    <mergeCell ref="Y19:Z19"/>
    <mergeCell ref="Y20:Z20"/>
    <mergeCell ref="Y21:Z21"/>
    <mergeCell ref="Y26:Z26"/>
    <mergeCell ref="Y27:Z27"/>
    <mergeCell ref="Y28:Z28"/>
    <mergeCell ref="Y23:Z23"/>
    <mergeCell ref="Y22:Z22"/>
    <mergeCell ref="Y32:Z32"/>
    <mergeCell ref="P33:Q33"/>
    <mergeCell ref="T33:U33"/>
    <mergeCell ref="Y33:Z33"/>
    <mergeCell ref="T24:U24"/>
    <mergeCell ref="T25:U25"/>
    <mergeCell ref="Y40:Z40"/>
    <mergeCell ref="Y39:Z39"/>
    <mergeCell ref="Y38:Z38"/>
    <mergeCell ref="Y37:Z37"/>
    <mergeCell ref="Y31:Z31"/>
    <mergeCell ref="Y30:Z30"/>
    <mergeCell ref="Y29:Z29"/>
    <mergeCell ref="Y35:Z35"/>
    <mergeCell ref="T40:U40"/>
    <mergeCell ref="T37:U37"/>
    <mergeCell ref="T35:U35"/>
    <mergeCell ref="T26:U26"/>
    <mergeCell ref="P36:Q36"/>
    <mergeCell ref="T36:U36"/>
    <mergeCell ref="Y36:Z36"/>
    <mergeCell ref="P34:Q34"/>
    <mergeCell ref="T34:U34"/>
    <mergeCell ref="Y34:Z34"/>
    <mergeCell ref="V34:X34"/>
    <mergeCell ref="V35:X35"/>
    <mergeCell ref="V36:X36"/>
    <mergeCell ref="T31:U31"/>
    <mergeCell ref="T27:U27"/>
    <mergeCell ref="T28:U28"/>
    <mergeCell ref="T29:U29"/>
    <mergeCell ref="V37:X37"/>
    <mergeCell ref="V24:X24"/>
    <mergeCell ref="V25:X25"/>
    <mergeCell ref="V26:X26"/>
    <mergeCell ref="V27:X27"/>
    <mergeCell ref="V28:X28"/>
    <mergeCell ref="V29:X29"/>
    <mergeCell ref="V30:X30"/>
    <mergeCell ref="V31:X31"/>
    <mergeCell ref="V32:X32"/>
    <mergeCell ref="V38:X38"/>
    <mergeCell ref="V39:X39"/>
    <mergeCell ref="V40:X40"/>
    <mergeCell ref="T5:V5"/>
    <mergeCell ref="V14:Z15"/>
    <mergeCell ref="V19:X19"/>
    <mergeCell ref="V18:X18"/>
    <mergeCell ref="V17:X17"/>
    <mergeCell ref="V16:X16"/>
    <mergeCell ref="V23:X23"/>
    <mergeCell ref="V22:X22"/>
    <mergeCell ref="V21:X21"/>
    <mergeCell ref="V20:X20"/>
    <mergeCell ref="Q10:U10"/>
    <mergeCell ref="P19:Q19"/>
    <mergeCell ref="T21:U21"/>
    <mergeCell ref="T16:U16"/>
    <mergeCell ref="T17:U17"/>
    <mergeCell ref="T18:U18"/>
    <mergeCell ref="T19:U19"/>
    <mergeCell ref="T30:U30"/>
    <mergeCell ref="Y24:Z24"/>
    <mergeCell ref="Y25:Z25"/>
    <mergeCell ref="V33:X33"/>
  </mergeCells>
  <phoneticPr fontId="1"/>
  <conditionalFormatting sqref="B1">
    <cfRule type="cellIs" dxfId="0" priority="1" stopIfTrue="1" operator="equal">
      <formula>1</formula>
    </cfRule>
  </conditionalFormatting>
  <dataValidations xWindow="339" yWindow="489" count="12">
    <dataValidation type="whole" errorStyle="warning" operator="lessThan" allowBlank="1" showInputMessage="1" showErrorMessage="1" error="生年月日が入力されれば年齢は自動的に計算されます！_x000a_入力をやめる場合は「キャンセル」を選択してください。" sqref="P16:Q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E16:E40 G16:G40" xr:uid="{00000000-0002-0000-0400-000001000000}">
      <formula1>0</formula1>
    </dataValidation>
    <dataValidation imeMode="off" allowBlank="1" showInputMessage="1" showErrorMessage="1" sqref="V11 Y12:Z12 O47:Z48 N45:P46 T16:T40 K16:K40 M16:M40 O16:O40 V16:V40" xr:uid="{00000000-0002-0000-0400-000002000000}"/>
    <dataValidation imeMode="off" allowBlank="1" showInputMessage="1" showErrorMessage="1" prompt="半角数字の”1”で_x000a_✔マークがつきます" sqref="C12 J11:K12 P11:P12 T11:T12 Y10" xr:uid="{00000000-0002-0000-0400-000003000000}"/>
    <dataValidation imeMode="fullKatakana" allowBlank="1" showInputMessage="1" showErrorMessage="1" sqref="E12:H12" xr:uid="{00000000-0002-0000-0400-000004000000}"/>
    <dataValidation type="list" allowBlank="1" showInputMessage="1" showErrorMessage="1" error="「男」または「女」と入力してください！" prompt="「男」または「女」" sqref="C11" xr:uid="{00000000-0002-0000-0400-000005000000}">
      <formula1>$R$30:$R$31</formula1>
    </dataValidation>
    <dataValidation allowBlank="1" showInputMessage="1" showErrorMessage="1" prompt="※必ず、苗字と名前の間に全角スペースを入れてください！" sqref="H16:H40" xr:uid="{00000000-0002-0000-0400-000006000000}"/>
    <dataValidation imeMode="fullKatakana" allowBlank="1" showInputMessage="1" showErrorMessage="1" prompt="※苗字と名前の間に全角スペースを入れてください！" sqref="I16:I40" xr:uid="{00000000-0002-0000-0400-000007000000}"/>
    <dataValidation type="textLength" imeMode="disabled" operator="equal" allowBlank="1" showInputMessage="1" showErrorMessage="1" sqref="Y16:Z40" xr:uid="{00000000-0002-0000-0400-000008000000}">
      <formula1>7</formula1>
    </dataValidation>
    <dataValidation type="list" allowBlank="1" showInputMessage="1" showErrorMessage="1" sqref="D16:D40 F17:F40" xr:uid="{00000000-0002-0000-0400-000009000000}">
      <formula1>"○,×"</formula1>
    </dataValidation>
    <dataValidation type="list" allowBlank="1" showInputMessage="1" showErrorMessage="1" sqref="F16" xr:uid="{00000000-0002-0000-0400-00000A000000}">
      <formula1>$AD$11:$AD$12</formula1>
    </dataValidation>
    <dataValidation type="list" imeMode="off" allowBlank="1" showInputMessage="1" showErrorMessage="1" sqref="S16:S40" xr:uid="{00000000-0002-0000-0400-00000B000000}">
      <formula1>"初段,弐段,参段,四段,五段,六段,七段,八段"</formula1>
    </dataValidation>
  </dataValidations>
  <printOptions horizontalCentered="1"/>
  <pageMargins left="0.39370078740157483" right="0.39370078740157483" top="0.39370078740157483" bottom="0.19685039370078741" header="0.51181102362204722" footer="0.51181102362204722"/>
  <pageSetup paperSize="9" scale="81"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O27"/>
  <sheetViews>
    <sheetView view="pageBreakPreview" zoomScale="90" zoomScaleNormal="100" zoomScaleSheetLayoutView="90" workbookViewId="0">
      <selection activeCell="J6" sqref="J6"/>
    </sheetView>
  </sheetViews>
  <sheetFormatPr defaultColWidth="9" defaultRowHeight="23.25" customHeight="1" x14ac:dyDescent="0.25"/>
  <cols>
    <col min="1" max="1" width="5.46484375" style="122" customWidth="1"/>
    <col min="2" max="2" width="12.46484375" style="122" customWidth="1"/>
    <col min="3" max="5" width="9" style="122"/>
    <col min="6" max="6" width="9.46484375" style="122" customWidth="1"/>
    <col min="7" max="8" width="9" style="122"/>
    <col min="9" max="9" width="9.86328125" style="122" customWidth="1"/>
    <col min="10" max="16384" width="9" style="122"/>
  </cols>
  <sheetData>
    <row r="1" spans="1:15" ht="23.25" customHeight="1" thickTop="1" thickBot="1" x14ac:dyDescent="0.3">
      <c r="H1" s="615">
        <f>男子申込書・鑑!R3</f>
        <v>0</v>
      </c>
      <c r="I1" s="616"/>
      <c r="J1" s="617"/>
    </row>
    <row r="2" spans="1:15" ht="41.25" customHeight="1" thickTop="1" thickBot="1" x14ac:dyDescent="0.3">
      <c r="A2" s="497" t="s">
        <v>229</v>
      </c>
      <c r="B2" s="497"/>
      <c r="C2" s="497"/>
      <c r="D2" s="497"/>
      <c r="E2" s="497"/>
    </row>
    <row r="3" spans="1:15" ht="23.25" customHeight="1" thickTop="1" thickBot="1" x14ac:dyDescent="0.3">
      <c r="G3" s="472" t="str">
        <f>女子申込書!I5&amp;""</f>
        <v/>
      </c>
      <c r="H3" s="619"/>
      <c r="I3" s="118" t="s">
        <v>3</v>
      </c>
      <c r="K3" s="119"/>
      <c r="L3" s="119"/>
    </row>
    <row r="4" spans="1:15" ht="15" thickTop="1" thickBot="1" x14ac:dyDescent="0.3">
      <c r="G4" s="618" t="s">
        <v>237</v>
      </c>
      <c r="H4" s="618"/>
      <c r="K4" s="121"/>
      <c r="L4" s="119"/>
      <c r="M4" s="123"/>
      <c r="N4" s="123"/>
      <c r="O4" s="123"/>
    </row>
    <row r="5" spans="1:15" ht="23.25" customHeight="1" thickTop="1" thickBot="1" x14ac:dyDescent="0.3">
      <c r="F5" s="120" t="s">
        <v>11</v>
      </c>
      <c r="G5" s="472" t="str">
        <f>女子申込書!T5&amp;""</f>
        <v/>
      </c>
      <c r="H5" s="473"/>
      <c r="I5" s="473"/>
      <c r="J5" s="124"/>
    </row>
    <row r="6" spans="1:15" ht="23.25" customHeight="1" thickTop="1" x14ac:dyDescent="0.25">
      <c r="G6" s="125"/>
      <c r="H6" s="126"/>
      <c r="I6" s="126"/>
      <c r="J6" s="127"/>
    </row>
    <row r="7" spans="1:15" ht="23.25" customHeight="1" x14ac:dyDescent="0.25">
      <c r="G7" s="125"/>
      <c r="H7" s="126"/>
      <c r="I7" s="126"/>
      <c r="J7" s="127"/>
    </row>
    <row r="8" spans="1:15" ht="39" customHeight="1" x14ac:dyDescent="0.25">
      <c r="A8" s="486" t="s">
        <v>171</v>
      </c>
      <c r="B8" s="486"/>
      <c r="C8" s="486"/>
      <c r="D8" s="486"/>
      <c r="E8" s="486"/>
      <c r="F8" s="486"/>
      <c r="G8" s="486"/>
      <c r="H8" s="486"/>
      <c r="I8" s="486"/>
      <c r="J8" s="486"/>
    </row>
    <row r="9" spans="1:15" ht="23.25" customHeight="1" x14ac:dyDescent="0.25">
      <c r="B9" s="119" t="s">
        <v>226</v>
      </c>
    </row>
    <row r="10" spans="1:15" ht="23.25" customHeight="1" x14ac:dyDescent="0.25">
      <c r="B10" s="119" t="s">
        <v>173</v>
      </c>
    </row>
    <row r="13" spans="1:15" ht="24.4" thickBot="1" x14ac:dyDescent="0.3">
      <c r="B13" s="487" t="s">
        <v>172</v>
      </c>
      <c r="C13" s="489" t="s">
        <v>18</v>
      </c>
      <c r="D13" s="489"/>
      <c r="E13" s="489"/>
      <c r="F13" s="489"/>
      <c r="G13" s="489"/>
      <c r="H13" s="128" t="s">
        <v>8</v>
      </c>
      <c r="I13" s="293" t="s">
        <v>310</v>
      </c>
    </row>
    <row r="14" spans="1:15" ht="39.75" customHeight="1" thickTop="1" thickBot="1" x14ac:dyDescent="0.3">
      <c r="B14" s="488"/>
      <c r="C14" s="607"/>
      <c r="D14" s="608"/>
      <c r="E14" s="608"/>
      <c r="F14" s="608"/>
      <c r="G14" s="609"/>
      <c r="H14" s="610"/>
      <c r="I14" s="495"/>
    </row>
    <row r="15" spans="1:15" ht="23.25" customHeight="1" thickTop="1" thickBot="1" x14ac:dyDescent="0.3">
      <c r="B15" s="134" t="s">
        <v>12</v>
      </c>
      <c r="C15" s="612"/>
      <c r="D15" s="613"/>
      <c r="E15" s="613"/>
      <c r="F15" s="613"/>
      <c r="G15" s="614"/>
      <c r="H15" s="611"/>
      <c r="I15" s="496"/>
    </row>
    <row r="16" spans="1:15" ht="13.15" thickTop="1" x14ac:dyDescent="0.25">
      <c r="B16" s="477" t="s">
        <v>30</v>
      </c>
      <c r="C16" s="477"/>
      <c r="D16" s="477"/>
      <c r="E16" s="477"/>
      <c r="F16" s="477"/>
      <c r="G16" s="477"/>
      <c r="H16" s="477"/>
      <c r="I16" s="477"/>
    </row>
    <row r="17" spans="1:10" ht="13.15" thickBot="1" x14ac:dyDescent="0.3">
      <c r="B17" s="478" t="s">
        <v>6</v>
      </c>
      <c r="C17" s="479"/>
      <c r="D17" s="480"/>
      <c r="E17" s="478" t="s">
        <v>202</v>
      </c>
      <c r="F17" s="479"/>
      <c r="G17" s="479"/>
      <c r="H17" s="479"/>
      <c r="I17" s="480"/>
    </row>
    <row r="18" spans="1:10" ht="23.25" customHeight="1" thickTop="1" x14ac:dyDescent="0.25">
      <c r="B18" s="167"/>
      <c r="C18" s="481" t="s">
        <v>176</v>
      </c>
      <c r="D18" s="482"/>
      <c r="E18" s="165"/>
      <c r="F18" s="160" t="s">
        <v>210</v>
      </c>
      <c r="G18" s="163"/>
      <c r="H18" s="129" t="s">
        <v>208</v>
      </c>
      <c r="I18" s="130"/>
    </row>
    <row r="19" spans="1:10" ht="23.25" customHeight="1" thickBot="1" x14ac:dyDescent="0.3">
      <c r="B19" s="168"/>
      <c r="C19" s="467" t="s">
        <v>177</v>
      </c>
      <c r="D19" s="468"/>
      <c r="E19" s="166"/>
      <c r="F19" s="162" t="s">
        <v>211</v>
      </c>
      <c r="G19" s="164"/>
      <c r="H19" s="131" t="s">
        <v>209</v>
      </c>
      <c r="I19" s="132"/>
    </row>
    <row r="20" spans="1:10" ht="48" customHeight="1" thickTop="1" x14ac:dyDescent="0.25">
      <c r="J20" s="121"/>
    </row>
    <row r="21" spans="1:10" ht="26.25" customHeight="1" x14ac:dyDescent="0.25">
      <c r="A21" s="469"/>
      <c r="B21" s="469"/>
      <c r="C21" s="469"/>
      <c r="D21" s="469"/>
      <c r="E21" s="469"/>
      <c r="F21" s="469"/>
      <c r="G21" s="469"/>
      <c r="H21" s="469"/>
      <c r="I21" s="469"/>
      <c r="J21" s="469"/>
    </row>
    <row r="22" spans="1:10" ht="26.25" customHeight="1" x14ac:dyDescent="0.25">
      <c r="A22" s="470"/>
      <c r="B22" s="470"/>
      <c r="C22" s="470"/>
      <c r="D22" s="470"/>
      <c r="E22" s="470"/>
      <c r="F22" s="470"/>
      <c r="G22" s="470"/>
      <c r="H22" s="470"/>
      <c r="I22" s="470"/>
      <c r="J22" s="470"/>
    </row>
    <row r="23" spans="1:10" ht="26.25" customHeight="1" x14ac:dyDescent="0.25">
      <c r="A23" s="470"/>
      <c r="B23" s="470"/>
      <c r="C23" s="470"/>
      <c r="D23" s="470"/>
      <c r="E23" s="470"/>
      <c r="F23" s="470"/>
      <c r="G23" s="470"/>
      <c r="H23" s="470"/>
      <c r="I23" s="470"/>
      <c r="J23" s="470"/>
    </row>
    <row r="24" spans="1:10" ht="26.25" customHeight="1" x14ac:dyDescent="0.25">
      <c r="A24" s="470"/>
      <c r="B24" s="470"/>
      <c r="C24" s="470"/>
      <c r="D24" s="470"/>
      <c r="E24" s="470"/>
      <c r="F24" s="470"/>
      <c r="G24" s="470"/>
      <c r="H24" s="470"/>
      <c r="I24" s="470"/>
      <c r="J24" s="470"/>
    </row>
    <row r="25" spans="1:10" ht="26.25" customHeight="1" x14ac:dyDescent="0.25">
      <c r="A25" s="470"/>
      <c r="B25" s="470"/>
      <c r="C25" s="470"/>
      <c r="D25" s="470"/>
      <c r="E25" s="470"/>
      <c r="F25" s="470"/>
      <c r="G25" s="470"/>
      <c r="H25" s="470"/>
      <c r="I25" s="470"/>
      <c r="J25" s="470"/>
    </row>
    <row r="26" spans="1:10" ht="26.25" customHeight="1" x14ac:dyDescent="0.25">
      <c r="A26" s="470"/>
      <c r="B26" s="470"/>
      <c r="C26" s="470"/>
      <c r="D26" s="470"/>
      <c r="E26" s="470"/>
      <c r="F26" s="470"/>
      <c r="G26" s="470"/>
      <c r="H26" s="470"/>
      <c r="I26" s="470"/>
      <c r="J26" s="470"/>
    </row>
    <row r="27" spans="1:10" ht="26.25" customHeight="1" x14ac:dyDescent="0.25">
      <c r="A27" s="471"/>
      <c r="B27" s="471"/>
      <c r="C27" s="471"/>
      <c r="D27" s="471"/>
      <c r="E27" s="471"/>
      <c r="F27" s="471"/>
      <c r="G27" s="471"/>
      <c r="H27" s="471"/>
      <c r="I27" s="471"/>
      <c r="J27" s="471"/>
    </row>
  </sheetData>
  <sheetProtection selectLockedCells="1"/>
  <mergeCells count="19">
    <mergeCell ref="G5:I5"/>
    <mergeCell ref="H1:J1"/>
    <mergeCell ref="G4:H4"/>
    <mergeCell ref="G3:H3"/>
    <mergeCell ref="A8:J8"/>
    <mergeCell ref="A2:E2"/>
    <mergeCell ref="B13:B14"/>
    <mergeCell ref="C13:G13"/>
    <mergeCell ref="C14:G14"/>
    <mergeCell ref="H14:H15"/>
    <mergeCell ref="I14:I15"/>
    <mergeCell ref="C15:G15"/>
    <mergeCell ref="B16:I16"/>
    <mergeCell ref="A21:E27"/>
    <mergeCell ref="F21:J27"/>
    <mergeCell ref="B17:D17"/>
    <mergeCell ref="E17:I17"/>
    <mergeCell ref="C18:D18"/>
    <mergeCell ref="C19:D19"/>
  </mergeCells>
  <phoneticPr fontId="1"/>
  <dataValidations disablePrompts="1" count="1">
    <dataValidation allowBlank="1" showInputMessage="1" showErrorMessage="1" prompt="※苗字と名前の間に全角スペースを一つ入れてください！" sqref="C14:G14" xr:uid="{00000000-0002-0000-05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33"/>
  <sheetViews>
    <sheetView tabSelected="1" view="pageBreakPreview" zoomScaleNormal="100" zoomScaleSheetLayoutView="100" workbookViewId="0">
      <selection activeCell="J27" sqref="J27"/>
    </sheetView>
  </sheetViews>
  <sheetFormatPr defaultColWidth="9" defaultRowHeight="12.75" x14ac:dyDescent="0.25"/>
  <cols>
    <col min="1" max="1" width="4.33203125" style="217" customWidth="1"/>
    <col min="2" max="2" width="12.6640625" style="122" customWidth="1"/>
    <col min="3" max="3" width="18.6640625" style="122" customWidth="1"/>
    <col min="4" max="5" width="15.6640625" style="122" customWidth="1"/>
    <col min="6" max="6" width="10.6640625" style="122" customWidth="1"/>
    <col min="7" max="9" width="5.6640625" style="122" hidden="1" customWidth="1"/>
    <col min="10" max="15" width="5.6640625" style="122" customWidth="1"/>
    <col min="16" max="16384" width="9" style="122"/>
  </cols>
  <sheetData>
    <row r="1" spans="1:17" ht="21" x14ac:dyDescent="0.25">
      <c r="A1" s="657" t="str">
        <f>"第"&amp;設定!B2&amp;"回全九州マスターズ空手道選手権大会"</f>
        <v>第6回全九州マスターズ空手道選手権大会</v>
      </c>
      <c r="B1" s="657"/>
      <c r="C1" s="657"/>
      <c r="D1" s="657"/>
      <c r="E1" s="657"/>
      <c r="F1" s="657"/>
      <c r="G1" s="657"/>
      <c r="H1" s="657"/>
      <c r="I1" s="657"/>
      <c r="J1" s="657"/>
      <c r="K1" s="657"/>
      <c r="L1" s="657"/>
      <c r="M1" s="657"/>
      <c r="N1" s="657"/>
      <c r="O1" s="657"/>
      <c r="P1" s="657"/>
      <c r="Q1" s="657"/>
    </row>
    <row r="2" spans="1:17" ht="21" x14ac:dyDescent="0.25">
      <c r="A2" s="657" t="s">
        <v>239</v>
      </c>
      <c r="B2" s="657"/>
      <c r="C2" s="657"/>
      <c r="D2" s="657"/>
      <c r="E2" s="657"/>
      <c r="F2" s="657"/>
      <c r="G2" s="657"/>
      <c r="H2" s="657"/>
      <c r="I2" s="657"/>
      <c r="J2" s="657"/>
      <c r="K2" s="657"/>
      <c r="L2" s="657"/>
      <c r="M2" s="657"/>
      <c r="N2" s="657"/>
      <c r="O2" s="657"/>
      <c r="P2" s="657"/>
      <c r="Q2" s="657"/>
    </row>
    <row r="4" spans="1:17" x14ac:dyDescent="0.25">
      <c r="A4" s="217" t="s">
        <v>301</v>
      </c>
    </row>
    <row r="5" spans="1:17" x14ac:dyDescent="0.25">
      <c r="A5" s="217" t="s">
        <v>240</v>
      </c>
    </row>
    <row r="6" spans="1:17" x14ac:dyDescent="0.25">
      <c r="A6" s="217" t="s">
        <v>242</v>
      </c>
    </row>
    <row r="7" spans="1:17" x14ac:dyDescent="0.25">
      <c r="A7" s="217" t="s">
        <v>241</v>
      </c>
    </row>
    <row r="8" spans="1:17" x14ac:dyDescent="0.25">
      <c r="A8" s="217" t="s">
        <v>255</v>
      </c>
    </row>
    <row r="9" spans="1:17" x14ac:dyDescent="0.25">
      <c r="A9" s="217" t="s">
        <v>256</v>
      </c>
    </row>
    <row r="11" spans="1:17" ht="19.149999999999999" thickBot="1" x14ac:dyDescent="0.3">
      <c r="A11" s="218" t="s">
        <v>243</v>
      </c>
    </row>
    <row r="12" spans="1:17" s="219" customFormat="1" ht="13.15" thickTop="1" x14ac:dyDescent="0.25">
      <c r="A12" s="623"/>
      <c r="B12" s="620" t="s">
        <v>244</v>
      </c>
      <c r="C12" s="620" t="s">
        <v>245</v>
      </c>
      <c r="D12" s="620" t="s">
        <v>246</v>
      </c>
      <c r="E12" s="620" t="s">
        <v>248</v>
      </c>
      <c r="F12" s="639" t="s">
        <v>247</v>
      </c>
      <c r="G12" s="632" t="s">
        <v>257</v>
      </c>
      <c r="H12" s="620"/>
      <c r="I12" s="633"/>
      <c r="J12" s="632" t="str">
        <f>TEXT(設定!B4,"m/d")&amp;"("&amp;設定!C4&amp;")"</f>
        <v>3/15(土)</v>
      </c>
      <c r="K12" s="620"/>
      <c r="L12" s="633"/>
      <c r="M12" s="636" t="str">
        <f>TEXT(設定!B3,"m/d")&amp;"("&amp;設定!C3&amp;")"</f>
        <v>3/16(日)</v>
      </c>
      <c r="N12" s="637"/>
      <c r="O12" s="638"/>
      <c r="P12" s="626" t="s">
        <v>249</v>
      </c>
      <c r="Q12" s="627"/>
    </row>
    <row r="13" spans="1:17" s="219" customFormat="1" x14ac:dyDescent="0.25">
      <c r="A13" s="624"/>
      <c r="B13" s="621"/>
      <c r="C13" s="621"/>
      <c r="D13" s="621"/>
      <c r="E13" s="621"/>
      <c r="F13" s="640"/>
      <c r="G13" s="634" t="s">
        <v>258</v>
      </c>
      <c r="H13" s="621"/>
      <c r="I13" s="635"/>
      <c r="J13" s="634" t="s">
        <v>261</v>
      </c>
      <c r="K13" s="621"/>
      <c r="L13" s="635"/>
      <c r="M13" s="634" t="s">
        <v>262</v>
      </c>
      <c r="N13" s="621"/>
      <c r="O13" s="635"/>
      <c r="P13" s="628"/>
      <c r="Q13" s="629"/>
    </row>
    <row r="14" spans="1:17" s="219" customFormat="1" ht="13.15" thickBot="1" x14ac:dyDescent="0.3">
      <c r="A14" s="625"/>
      <c r="B14" s="622"/>
      <c r="C14" s="622"/>
      <c r="D14" s="622"/>
      <c r="E14" s="622"/>
      <c r="F14" s="641"/>
      <c r="G14" s="234" t="s">
        <v>259</v>
      </c>
      <c r="H14" s="233" t="s">
        <v>247</v>
      </c>
      <c r="I14" s="235" t="s">
        <v>260</v>
      </c>
      <c r="J14" s="234" t="s">
        <v>317</v>
      </c>
      <c r="K14" s="233" t="s">
        <v>247</v>
      </c>
      <c r="L14" s="235" t="s">
        <v>260</v>
      </c>
      <c r="M14" s="234" t="s">
        <v>259</v>
      </c>
      <c r="N14" s="233" t="s">
        <v>247</v>
      </c>
      <c r="O14" s="235" t="s">
        <v>260</v>
      </c>
      <c r="P14" s="630"/>
      <c r="Q14" s="631"/>
    </row>
    <row r="15" spans="1:17" ht="24.95" customHeight="1" thickTop="1" x14ac:dyDescent="0.25">
      <c r="A15" s="228">
        <v>1</v>
      </c>
      <c r="B15" s="230" t="str">
        <f>IF(D15="","",男子申込書・鑑!$I$5)</f>
        <v/>
      </c>
      <c r="C15" s="222"/>
      <c r="D15" s="222"/>
      <c r="E15" s="223"/>
      <c r="F15" s="266"/>
      <c r="G15" s="239"/>
      <c r="H15" s="240"/>
      <c r="I15" s="241"/>
      <c r="J15" s="239"/>
      <c r="K15" s="240"/>
      <c r="L15" s="241"/>
      <c r="M15" s="239"/>
      <c r="N15" s="240"/>
      <c r="O15" s="241"/>
      <c r="P15" s="660"/>
      <c r="Q15" s="661"/>
    </row>
    <row r="16" spans="1:17" ht="24.95" customHeight="1" x14ac:dyDescent="0.25">
      <c r="A16" s="224">
        <v>2</v>
      </c>
      <c r="B16" s="231" t="str">
        <f>IF(D16="","",男子申込書・鑑!$I$5)</f>
        <v/>
      </c>
      <c r="C16" s="221"/>
      <c r="D16" s="221"/>
      <c r="E16" s="220"/>
      <c r="F16" s="245"/>
      <c r="G16" s="236"/>
      <c r="H16" s="237"/>
      <c r="I16" s="238"/>
      <c r="J16" s="260"/>
      <c r="K16" s="261"/>
      <c r="L16" s="262"/>
      <c r="M16" s="260"/>
      <c r="N16" s="261"/>
      <c r="O16" s="262"/>
      <c r="P16" s="652"/>
      <c r="Q16" s="653"/>
    </row>
    <row r="17" spans="1:17" ht="24.95" customHeight="1" x14ac:dyDescent="0.25">
      <c r="A17" s="224">
        <v>3</v>
      </c>
      <c r="B17" s="231" t="str">
        <f>IF(D17="","",男子申込書・鑑!$I$5)</f>
        <v/>
      </c>
      <c r="C17" s="221"/>
      <c r="D17" s="221"/>
      <c r="E17" s="220"/>
      <c r="F17" s="245"/>
      <c r="G17" s="236"/>
      <c r="H17" s="237"/>
      <c r="I17" s="238"/>
      <c r="J17" s="260"/>
      <c r="K17" s="261"/>
      <c r="L17" s="262"/>
      <c r="M17" s="260"/>
      <c r="N17" s="261"/>
      <c r="O17" s="262"/>
      <c r="P17" s="652"/>
      <c r="Q17" s="653"/>
    </row>
    <row r="18" spans="1:17" ht="24.95" customHeight="1" x14ac:dyDescent="0.25">
      <c r="A18" s="224">
        <v>4</v>
      </c>
      <c r="B18" s="231" t="str">
        <f>IF(D18="","",男子申込書・鑑!$I$5)</f>
        <v/>
      </c>
      <c r="C18" s="221"/>
      <c r="D18" s="221"/>
      <c r="E18" s="220"/>
      <c r="F18" s="245"/>
      <c r="G18" s="236"/>
      <c r="H18" s="237"/>
      <c r="I18" s="238"/>
      <c r="J18" s="260"/>
      <c r="K18" s="261"/>
      <c r="L18" s="262"/>
      <c r="M18" s="260"/>
      <c r="N18" s="261"/>
      <c r="O18" s="262"/>
      <c r="P18" s="652"/>
      <c r="Q18" s="653"/>
    </row>
    <row r="19" spans="1:17" ht="24.95" customHeight="1" x14ac:dyDescent="0.25">
      <c r="A19" s="224">
        <v>5</v>
      </c>
      <c r="B19" s="231" t="str">
        <f>IF(D19="","",男子申込書・鑑!$I$5)</f>
        <v/>
      </c>
      <c r="C19" s="221"/>
      <c r="D19" s="221"/>
      <c r="E19" s="220"/>
      <c r="F19" s="245"/>
      <c r="G19" s="236"/>
      <c r="H19" s="237"/>
      <c r="I19" s="238"/>
      <c r="J19" s="260"/>
      <c r="K19" s="261"/>
      <c r="L19" s="262"/>
      <c r="M19" s="260"/>
      <c r="N19" s="261"/>
      <c r="O19" s="262"/>
      <c r="P19" s="652"/>
      <c r="Q19" s="653"/>
    </row>
    <row r="20" spans="1:17" ht="24.95" customHeight="1" x14ac:dyDescent="0.25">
      <c r="A20" s="224">
        <v>6</v>
      </c>
      <c r="B20" s="231" t="str">
        <f>IF(D20="","",男子申込書・鑑!$I$5)</f>
        <v/>
      </c>
      <c r="C20" s="221"/>
      <c r="D20" s="221"/>
      <c r="E20" s="220"/>
      <c r="F20" s="245"/>
      <c r="G20" s="236"/>
      <c r="H20" s="237"/>
      <c r="I20" s="238"/>
      <c r="J20" s="260"/>
      <c r="K20" s="261"/>
      <c r="L20" s="262"/>
      <c r="M20" s="260"/>
      <c r="N20" s="261"/>
      <c r="O20" s="262"/>
      <c r="P20" s="652"/>
      <c r="Q20" s="653"/>
    </row>
    <row r="21" spans="1:17" ht="24.95" customHeight="1" thickBot="1" x14ac:dyDescent="0.3">
      <c r="A21" s="225">
        <v>7</v>
      </c>
      <c r="B21" s="232" t="str">
        <f>IF(D21="","",男子申込書・鑑!$I$5)</f>
        <v/>
      </c>
      <c r="C21" s="226"/>
      <c r="D21" s="226"/>
      <c r="E21" s="227"/>
      <c r="F21" s="267"/>
      <c r="G21" s="242"/>
      <c r="H21" s="243"/>
      <c r="I21" s="244"/>
      <c r="J21" s="263"/>
      <c r="K21" s="264"/>
      <c r="L21" s="265"/>
      <c r="M21" s="263"/>
      <c r="N21" s="264"/>
      <c r="O21" s="265"/>
      <c r="P21" s="658"/>
      <c r="Q21" s="659"/>
    </row>
    <row r="22" spans="1:17" ht="13.15" thickTop="1" x14ac:dyDescent="0.25"/>
    <row r="23" spans="1:17" ht="19.149999999999999" thickBot="1" x14ac:dyDescent="0.3">
      <c r="A23" s="218" t="s">
        <v>250</v>
      </c>
    </row>
    <row r="24" spans="1:17" s="219" customFormat="1" ht="15" customHeight="1" thickTop="1" x14ac:dyDescent="0.25">
      <c r="A24" s="654"/>
      <c r="B24" s="620" t="s">
        <v>244</v>
      </c>
      <c r="C24" s="620" t="s">
        <v>246</v>
      </c>
      <c r="D24" s="662" t="s">
        <v>253</v>
      </c>
      <c r="E24" s="663"/>
      <c r="F24" s="620" t="s">
        <v>254</v>
      </c>
      <c r="G24" s="632" t="s">
        <v>257</v>
      </c>
      <c r="H24" s="620"/>
      <c r="I24" s="633"/>
      <c r="J24" s="632" t="s">
        <v>315</v>
      </c>
      <c r="K24" s="620"/>
      <c r="L24" s="633"/>
      <c r="M24" s="632" t="s">
        <v>316</v>
      </c>
      <c r="N24" s="620"/>
      <c r="O24" s="633"/>
      <c r="P24" s="620" t="s">
        <v>249</v>
      </c>
      <c r="Q24" s="648"/>
    </row>
    <row r="25" spans="1:17" s="219" customFormat="1" ht="15" customHeight="1" x14ac:dyDescent="0.25">
      <c r="A25" s="655"/>
      <c r="B25" s="649"/>
      <c r="C25" s="649"/>
      <c r="D25" s="664"/>
      <c r="E25" s="665"/>
      <c r="F25" s="649"/>
      <c r="G25" s="634" t="s">
        <v>258</v>
      </c>
      <c r="H25" s="621"/>
      <c r="I25" s="635"/>
      <c r="J25" s="634" t="s">
        <v>261</v>
      </c>
      <c r="K25" s="621"/>
      <c r="L25" s="635"/>
      <c r="M25" s="634" t="s">
        <v>262</v>
      </c>
      <c r="N25" s="621"/>
      <c r="O25" s="635"/>
      <c r="P25" s="649"/>
      <c r="Q25" s="650"/>
    </row>
    <row r="26" spans="1:17" s="219" customFormat="1" ht="15" customHeight="1" thickBot="1" x14ac:dyDescent="0.3">
      <c r="A26" s="656"/>
      <c r="B26" s="622"/>
      <c r="C26" s="622"/>
      <c r="D26" s="229" t="s">
        <v>251</v>
      </c>
      <c r="E26" s="229" t="s">
        <v>252</v>
      </c>
      <c r="F26" s="622"/>
      <c r="G26" s="234" t="s">
        <v>259</v>
      </c>
      <c r="H26" s="233" t="s">
        <v>247</v>
      </c>
      <c r="I26" s="235" t="s">
        <v>260</v>
      </c>
      <c r="J26" s="234" t="s">
        <v>317</v>
      </c>
      <c r="K26" s="233" t="s">
        <v>247</v>
      </c>
      <c r="L26" s="235" t="s">
        <v>260</v>
      </c>
      <c r="M26" s="234" t="s">
        <v>259</v>
      </c>
      <c r="N26" s="233" t="s">
        <v>247</v>
      </c>
      <c r="O26" s="235" t="s">
        <v>260</v>
      </c>
      <c r="P26" s="622"/>
      <c r="Q26" s="651"/>
    </row>
    <row r="27" spans="1:17" ht="24.95" customHeight="1" thickTop="1" x14ac:dyDescent="0.25">
      <c r="A27" s="228">
        <v>1</v>
      </c>
      <c r="B27" s="230" t="str">
        <f>IF(C27="","",男子申込書・鑑!$I$5)</f>
        <v/>
      </c>
      <c r="C27" s="222"/>
      <c r="D27" s="223"/>
      <c r="E27" s="223"/>
      <c r="F27" s="223"/>
      <c r="G27" s="239"/>
      <c r="H27" s="240"/>
      <c r="I27" s="241"/>
      <c r="J27" s="239"/>
      <c r="K27" s="240"/>
      <c r="L27" s="241"/>
      <c r="M27" s="239"/>
      <c r="N27" s="240"/>
      <c r="O27" s="241"/>
      <c r="P27" s="646"/>
      <c r="Q27" s="647"/>
    </row>
    <row r="28" spans="1:17" ht="24.95" customHeight="1" x14ac:dyDescent="0.25">
      <c r="A28" s="228">
        <v>2</v>
      </c>
      <c r="B28" s="230"/>
      <c r="C28" s="222"/>
      <c r="D28" s="223"/>
      <c r="E28" s="223"/>
      <c r="F28" s="223"/>
      <c r="G28" s="236"/>
      <c r="H28" s="237"/>
      <c r="I28" s="238"/>
      <c r="J28" s="236"/>
      <c r="K28" s="237"/>
      <c r="L28" s="238"/>
      <c r="M28" s="236"/>
      <c r="N28" s="237"/>
      <c r="O28" s="238"/>
      <c r="P28" s="652"/>
      <c r="Q28" s="653"/>
    </row>
    <row r="29" spans="1:17" ht="24.95" customHeight="1" x14ac:dyDescent="0.25">
      <c r="A29" s="228">
        <v>3</v>
      </c>
      <c r="B29" s="230"/>
      <c r="C29" s="222"/>
      <c r="D29" s="223"/>
      <c r="E29" s="223"/>
      <c r="F29" s="223"/>
      <c r="G29" s="236"/>
      <c r="H29" s="237"/>
      <c r="I29" s="238"/>
      <c r="J29" s="236"/>
      <c r="K29" s="237"/>
      <c r="L29" s="238"/>
      <c r="M29" s="236"/>
      <c r="N29" s="237"/>
      <c r="O29" s="238"/>
      <c r="P29" s="652"/>
      <c r="Q29" s="653"/>
    </row>
    <row r="30" spans="1:17" ht="24.95" customHeight="1" x14ac:dyDescent="0.25">
      <c r="A30" s="224">
        <v>4</v>
      </c>
      <c r="B30" s="231" t="str">
        <f>IF(C30="","",男子申込書・鑑!$I$5)</f>
        <v/>
      </c>
      <c r="C30" s="221"/>
      <c r="D30" s="220"/>
      <c r="E30" s="220"/>
      <c r="F30" s="220"/>
      <c r="G30" s="236"/>
      <c r="H30" s="237"/>
      <c r="I30" s="238"/>
      <c r="J30" s="260"/>
      <c r="K30" s="261"/>
      <c r="L30" s="262"/>
      <c r="M30" s="260"/>
      <c r="N30" s="261"/>
      <c r="O30" s="262"/>
      <c r="P30" s="644"/>
      <c r="Q30" s="645"/>
    </row>
    <row r="31" spans="1:17" ht="24.95" customHeight="1" x14ac:dyDescent="0.25">
      <c r="A31" s="224">
        <v>5</v>
      </c>
      <c r="B31" s="231" t="str">
        <f>IF(C31="","",男子申込書・鑑!$I$5)</f>
        <v/>
      </c>
      <c r="C31" s="221"/>
      <c r="D31" s="220"/>
      <c r="E31" s="220"/>
      <c r="F31" s="220"/>
      <c r="G31" s="236"/>
      <c r="H31" s="237"/>
      <c r="I31" s="238"/>
      <c r="J31" s="260"/>
      <c r="K31" s="261"/>
      <c r="L31" s="262"/>
      <c r="M31" s="260"/>
      <c r="N31" s="261"/>
      <c r="O31" s="262"/>
      <c r="P31" s="644"/>
      <c r="Q31" s="645"/>
    </row>
    <row r="32" spans="1:17" ht="24.95" customHeight="1" thickBot="1" x14ac:dyDescent="0.3">
      <c r="A32" s="225">
        <v>6</v>
      </c>
      <c r="B32" s="232" t="str">
        <f>IF(C32="","",男子申込書・鑑!$I$5)</f>
        <v/>
      </c>
      <c r="C32" s="226"/>
      <c r="D32" s="227"/>
      <c r="E32" s="227"/>
      <c r="F32" s="227"/>
      <c r="G32" s="242"/>
      <c r="H32" s="243"/>
      <c r="I32" s="244"/>
      <c r="J32" s="263"/>
      <c r="K32" s="264"/>
      <c r="L32" s="265"/>
      <c r="M32" s="263"/>
      <c r="N32" s="264"/>
      <c r="O32" s="265"/>
      <c r="P32" s="642"/>
      <c r="Q32" s="643"/>
    </row>
    <row r="33" ht="20.100000000000001" customHeight="1" thickTop="1" x14ac:dyDescent="0.25"/>
  </sheetData>
  <mergeCells count="40">
    <mergeCell ref="B24:B26"/>
    <mergeCell ref="A24:A26"/>
    <mergeCell ref="F24:F26"/>
    <mergeCell ref="A1:Q1"/>
    <mergeCell ref="A2:Q2"/>
    <mergeCell ref="P20:Q20"/>
    <mergeCell ref="P21:Q21"/>
    <mergeCell ref="G13:I13"/>
    <mergeCell ref="G12:I12"/>
    <mergeCell ref="C24:C26"/>
    <mergeCell ref="P15:Q15"/>
    <mergeCell ref="P16:Q16"/>
    <mergeCell ref="P17:Q17"/>
    <mergeCell ref="P18:Q18"/>
    <mergeCell ref="P19:Q19"/>
    <mergeCell ref="D24:E25"/>
    <mergeCell ref="P32:Q32"/>
    <mergeCell ref="P31:Q31"/>
    <mergeCell ref="P30:Q30"/>
    <mergeCell ref="P27:Q27"/>
    <mergeCell ref="P24:Q26"/>
    <mergeCell ref="P28:Q28"/>
    <mergeCell ref="P29:Q29"/>
    <mergeCell ref="G24:I24"/>
    <mergeCell ref="G25:I25"/>
    <mergeCell ref="J24:L24"/>
    <mergeCell ref="J25:L25"/>
    <mergeCell ref="M24:O24"/>
    <mergeCell ref="M25:O25"/>
    <mergeCell ref="B12:B14"/>
    <mergeCell ref="A12:A14"/>
    <mergeCell ref="P12:Q14"/>
    <mergeCell ref="J12:L12"/>
    <mergeCell ref="J13:L13"/>
    <mergeCell ref="M12:O12"/>
    <mergeCell ref="M13:O13"/>
    <mergeCell ref="F12:F14"/>
    <mergeCell ref="E12:E14"/>
    <mergeCell ref="D12:D14"/>
    <mergeCell ref="C12:C14"/>
  </mergeCells>
  <phoneticPr fontId="1"/>
  <dataValidations count="6">
    <dataValidation type="list" allowBlank="1" showInputMessage="1" showErrorMessage="1" sqref="F27:F32" xr:uid="{00000000-0002-0000-0600-000000000000}">
      <formula1>"松濤館流,剛柔流,糸東流,和道流,諸派"</formula1>
    </dataValidation>
    <dataValidation type="list" allowBlank="1" showInputMessage="1" showErrorMessage="1" sqref="D27:E32" xr:uid="{00000000-0002-0000-0600-000001000000}">
      <formula1>"全国,地区,県"</formula1>
    </dataValidation>
    <dataValidation type="list" allowBlank="1" showInputMessage="1" showErrorMessage="1" sqref="E15:E21" xr:uid="{00000000-0002-0000-0600-000002000000}">
      <formula1>"○参加,×欠席"</formula1>
    </dataValidation>
    <dataValidation type="list" allowBlank="1" showInputMessage="1" showErrorMessage="1" sqref="J15:O21 G27:O32" xr:uid="{00000000-0002-0000-0600-000003000000}">
      <formula1>"○,×"</formula1>
    </dataValidation>
    <dataValidation type="list" allowBlank="1" showInputMessage="1" showErrorMessage="1" sqref="G15:I21" xr:uid="{00000000-0002-0000-0600-000004000000}">
      <formula1>"○1名,○2名,×"</formula1>
    </dataValidation>
    <dataValidation type="list" allowBlank="1" showInputMessage="1" showErrorMessage="1" sqref="F15:F21" xr:uid="{00000000-0002-0000-0600-000005000000}">
      <formula1>"○申込み,×不要"</formula1>
    </dataValidation>
  </dataValidations>
  <printOptions horizontalCentered="1"/>
  <pageMargins left="0.39370078740157483" right="0.39370078740157483" top="0.59055118110236227" bottom="0.39370078740157483" header="0.19685039370078741" footer="0.19685039370078741"/>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43"/>
  <sheetViews>
    <sheetView workbookViewId="0">
      <selection activeCell="H16" sqref="H16"/>
    </sheetView>
  </sheetViews>
  <sheetFormatPr defaultRowHeight="12.75" x14ac:dyDescent="0.25"/>
  <cols>
    <col min="2" max="5" width="12.46484375" customWidth="1"/>
  </cols>
  <sheetData>
    <row r="1" spans="1:15" ht="27.75" x14ac:dyDescent="0.5">
      <c r="A1" s="53" t="s">
        <v>149</v>
      </c>
    </row>
    <row r="2" spans="1:15" ht="30.75" customHeight="1" thickBot="1" x14ac:dyDescent="0.3">
      <c r="B2" t="s">
        <v>34</v>
      </c>
      <c r="C2" t="s">
        <v>100</v>
      </c>
      <c r="D2" t="s">
        <v>101</v>
      </c>
      <c r="E2" t="s">
        <v>102</v>
      </c>
      <c r="H2" s="680" t="s">
        <v>286</v>
      </c>
      <c r="I2" s="680"/>
      <c r="J2" s="680" t="s">
        <v>288</v>
      </c>
      <c r="K2" s="680"/>
      <c r="L2" s="680" t="s">
        <v>293</v>
      </c>
      <c r="M2" s="680"/>
      <c r="N2" s="680" t="s">
        <v>288</v>
      </c>
      <c r="O2" s="680"/>
    </row>
    <row r="3" spans="1:15" ht="18" customHeight="1" thickTop="1" thickBot="1" x14ac:dyDescent="0.3">
      <c r="A3" s="52" t="s">
        <v>112</v>
      </c>
      <c r="B3" s="666"/>
      <c r="C3" s="666"/>
      <c r="D3" s="667" t="s">
        <v>148</v>
      </c>
      <c r="E3" s="667" t="s">
        <v>148</v>
      </c>
      <c r="H3" s="268" t="s">
        <v>287</v>
      </c>
      <c r="I3" s="268" t="s">
        <v>285</v>
      </c>
      <c r="J3" s="268" t="s">
        <v>287</v>
      </c>
      <c r="K3" s="268" t="s">
        <v>285</v>
      </c>
      <c r="L3" s="268" t="s">
        <v>287</v>
      </c>
      <c r="M3" s="268" t="s">
        <v>285</v>
      </c>
      <c r="N3" s="268" t="s">
        <v>287</v>
      </c>
      <c r="O3" s="268" t="s">
        <v>285</v>
      </c>
    </row>
    <row r="4" spans="1:15" ht="18" customHeight="1" thickTop="1" thickBot="1" x14ac:dyDescent="0.3">
      <c r="A4" s="52" t="s">
        <v>113</v>
      </c>
      <c r="B4" s="666"/>
      <c r="C4" s="666"/>
      <c r="D4" s="667"/>
      <c r="E4" s="667"/>
      <c r="H4" s="268" t="s">
        <v>271</v>
      </c>
      <c r="I4" s="268" t="s">
        <v>272</v>
      </c>
      <c r="J4" s="268" t="s">
        <v>271</v>
      </c>
      <c r="K4" s="268" t="s">
        <v>289</v>
      </c>
      <c r="L4" s="268" t="s">
        <v>271</v>
      </c>
      <c r="M4" s="268" t="s">
        <v>294</v>
      </c>
      <c r="N4" s="268" t="s">
        <v>271</v>
      </c>
      <c r="O4" s="268" t="s">
        <v>299</v>
      </c>
    </row>
    <row r="5" spans="1:15" ht="18" customHeight="1" thickTop="1" thickBot="1" x14ac:dyDescent="0.3">
      <c r="A5" s="52" t="s">
        <v>114</v>
      </c>
      <c r="B5" s="666"/>
      <c r="C5" s="666"/>
      <c r="D5" s="667"/>
      <c r="E5" s="667"/>
      <c r="H5" s="268" t="s">
        <v>275</v>
      </c>
      <c r="I5" s="268" t="s">
        <v>273</v>
      </c>
      <c r="J5" s="268" t="s">
        <v>275</v>
      </c>
      <c r="K5" s="268" t="s">
        <v>290</v>
      </c>
      <c r="L5" s="268" t="s">
        <v>275</v>
      </c>
      <c r="M5" s="268" t="s">
        <v>295</v>
      </c>
      <c r="N5" s="268" t="s">
        <v>275</v>
      </c>
      <c r="O5" s="268" t="s">
        <v>300</v>
      </c>
    </row>
    <row r="6" spans="1:15" ht="18" customHeight="1" thickTop="1" thickBot="1" x14ac:dyDescent="0.3">
      <c r="A6" s="52" t="s">
        <v>115</v>
      </c>
      <c r="B6" s="666"/>
      <c r="C6" s="666"/>
      <c r="D6" s="667"/>
      <c r="E6" s="667"/>
      <c r="H6" s="268" t="s">
        <v>276</v>
      </c>
      <c r="I6" s="268" t="s">
        <v>274</v>
      </c>
      <c r="J6" s="268" t="s">
        <v>276</v>
      </c>
      <c r="K6" s="268" t="s">
        <v>291</v>
      </c>
      <c r="L6" s="268" t="s">
        <v>276</v>
      </c>
      <c r="M6" s="268" t="s">
        <v>296</v>
      </c>
      <c r="N6" s="268" t="s">
        <v>276</v>
      </c>
      <c r="O6" s="268" t="s">
        <v>298</v>
      </c>
    </row>
    <row r="7" spans="1:15" ht="18" customHeight="1" thickTop="1" thickBot="1" x14ac:dyDescent="0.3">
      <c r="A7" s="52" t="s">
        <v>116</v>
      </c>
      <c r="B7" s="666"/>
      <c r="C7" s="666"/>
      <c r="D7" s="667"/>
      <c r="E7" s="667"/>
      <c r="H7" s="268" t="s">
        <v>277</v>
      </c>
      <c r="I7" s="268" t="s">
        <v>282</v>
      </c>
      <c r="J7" s="268" t="s">
        <v>277</v>
      </c>
      <c r="K7" s="268" t="s">
        <v>292</v>
      </c>
      <c r="L7" s="268" t="s">
        <v>277</v>
      </c>
      <c r="M7" s="268" t="s">
        <v>297</v>
      </c>
      <c r="N7" s="268"/>
      <c r="O7" s="268"/>
    </row>
    <row r="8" spans="1:15" ht="18" customHeight="1" thickTop="1" thickBot="1" x14ac:dyDescent="0.3">
      <c r="A8" s="52" t="s">
        <v>117</v>
      </c>
      <c r="B8" s="667" t="s">
        <v>148</v>
      </c>
      <c r="C8" s="667" t="s">
        <v>148</v>
      </c>
      <c r="D8" s="669" t="s">
        <v>150</v>
      </c>
      <c r="E8" s="667"/>
      <c r="H8" s="268" t="s">
        <v>278</v>
      </c>
      <c r="I8" s="268" t="s">
        <v>283</v>
      </c>
      <c r="J8" s="268"/>
      <c r="K8" s="268"/>
      <c r="L8" s="268" t="s">
        <v>278</v>
      </c>
      <c r="M8" s="268" t="s">
        <v>298</v>
      </c>
      <c r="N8" s="268"/>
      <c r="O8" s="268"/>
    </row>
    <row r="9" spans="1:15" ht="18" customHeight="1" thickTop="1" thickBot="1" x14ac:dyDescent="0.3">
      <c r="A9" s="52" t="s">
        <v>118</v>
      </c>
      <c r="B9" s="667"/>
      <c r="C9" s="667"/>
      <c r="D9" s="669"/>
      <c r="E9" s="667"/>
      <c r="H9" s="268" t="s">
        <v>279</v>
      </c>
      <c r="I9" s="268" t="s">
        <v>284</v>
      </c>
      <c r="J9" s="268"/>
      <c r="K9" s="268"/>
      <c r="L9" s="268"/>
      <c r="M9" s="268"/>
      <c r="N9" s="268"/>
      <c r="O9" s="268"/>
    </row>
    <row r="10" spans="1:15" ht="18" customHeight="1" thickTop="1" thickBot="1" x14ac:dyDescent="0.3">
      <c r="A10" s="52" t="s">
        <v>119</v>
      </c>
      <c r="B10" s="667"/>
      <c r="C10" s="667"/>
      <c r="D10" s="669"/>
      <c r="E10" s="667"/>
      <c r="H10" s="268" t="s">
        <v>280</v>
      </c>
      <c r="I10" s="268" t="s">
        <v>281</v>
      </c>
      <c r="J10" s="268"/>
      <c r="K10" s="268"/>
      <c r="L10" s="268"/>
      <c r="M10" s="268"/>
      <c r="N10" s="268"/>
      <c r="O10" s="268"/>
    </row>
    <row r="11" spans="1:15" ht="18" customHeight="1" thickTop="1" thickBot="1" x14ac:dyDescent="0.3">
      <c r="A11" s="52" t="s">
        <v>120</v>
      </c>
      <c r="B11" s="667"/>
      <c r="C11" s="667"/>
      <c r="D11" s="669"/>
      <c r="E11" s="667"/>
    </row>
    <row r="12" spans="1:15" ht="18" customHeight="1" thickTop="1" thickBot="1" x14ac:dyDescent="0.3">
      <c r="A12" s="52" t="s">
        <v>121</v>
      </c>
      <c r="B12" s="667"/>
      <c r="C12" s="667"/>
      <c r="D12" s="669"/>
      <c r="E12" s="667"/>
    </row>
    <row r="13" spans="1:15" ht="18" customHeight="1" thickTop="1" thickBot="1" x14ac:dyDescent="0.3">
      <c r="A13" s="52" t="s">
        <v>122</v>
      </c>
      <c r="B13" s="669" t="s">
        <v>150</v>
      </c>
      <c r="C13" s="667"/>
      <c r="D13" s="668" t="s">
        <v>151</v>
      </c>
      <c r="E13" s="669" t="s">
        <v>150</v>
      </c>
    </row>
    <row r="14" spans="1:15" ht="18" customHeight="1" thickTop="1" thickBot="1" x14ac:dyDescent="0.3">
      <c r="A14" s="52" t="s">
        <v>123</v>
      </c>
      <c r="B14" s="669"/>
      <c r="C14" s="667"/>
      <c r="D14" s="668"/>
      <c r="E14" s="669"/>
    </row>
    <row r="15" spans="1:15" ht="18" customHeight="1" thickTop="1" thickBot="1" x14ac:dyDescent="0.3">
      <c r="A15" s="52" t="s">
        <v>124</v>
      </c>
      <c r="B15" s="669"/>
      <c r="C15" s="667"/>
      <c r="D15" s="668"/>
      <c r="E15" s="669"/>
    </row>
    <row r="16" spans="1:15" ht="18" customHeight="1" thickTop="1" thickBot="1" x14ac:dyDescent="0.3">
      <c r="A16" s="52" t="s">
        <v>125</v>
      </c>
      <c r="B16" s="669"/>
      <c r="C16" s="667"/>
      <c r="D16" s="668"/>
      <c r="E16" s="669"/>
    </row>
    <row r="17" spans="1:5" ht="18" customHeight="1" thickTop="1" thickBot="1" x14ac:dyDescent="0.3">
      <c r="A17" s="52" t="s">
        <v>126</v>
      </c>
      <c r="B17" s="669"/>
      <c r="C17" s="667"/>
      <c r="D17" s="668"/>
      <c r="E17" s="669"/>
    </row>
    <row r="18" spans="1:5" ht="18" customHeight="1" thickTop="1" thickBot="1" x14ac:dyDescent="0.3">
      <c r="A18" s="52" t="s">
        <v>127</v>
      </c>
      <c r="B18" s="668" t="s">
        <v>151</v>
      </c>
      <c r="C18" s="669" t="s">
        <v>150</v>
      </c>
      <c r="D18" s="670" t="s">
        <v>152</v>
      </c>
      <c r="E18" s="669"/>
    </row>
    <row r="19" spans="1:5" ht="18" customHeight="1" thickTop="1" thickBot="1" x14ac:dyDescent="0.3">
      <c r="A19" s="52" t="s">
        <v>128</v>
      </c>
      <c r="B19" s="668"/>
      <c r="C19" s="669"/>
      <c r="D19" s="670"/>
      <c r="E19" s="669"/>
    </row>
    <row r="20" spans="1:5" ht="18" customHeight="1" thickTop="1" thickBot="1" x14ac:dyDescent="0.3">
      <c r="A20" s="52" t="s">
        <v>129</v>
      </c>
      <c r="B20" s="668"/>
      <c r="C20" s="669"/>
      <c r="D20" s="670"/>
      <c r="E20" s="669"/>
    </row>
    <row r="21" spans="1:5" ht="18" customHeight="1" thickTop="1" thickBot="1" x14ac:dyDescent="0.3">
      <c r="A21" s="52" t="s">
        <v>130</v>
      </c>
      <c r="B21" s="668"/>
      <c r="C21" s="669"/>
      <c r="D21" s="670"/>
      <c r="E21" s="669"/>
    </row>
    <row r="22" spans="1:5" ht="18" customHeight="1" thickTop="1" thickBot="1" x14ac:dyDescent="0.3">
      <c r="A22" s="52" t="s">
        <v>131</v>
      </c>
      <c r="B22" s="668"/>
      <c r="C22" s="669"/>
      <c r="D22" s="670"/>
      <c r="E22" s="669"/>
    </row>
    <row r="23" spans="1:5" ht="18" customHeight="1" thickTop="1" thickBot="1" x14ac:dyDescent="0.3">
      <c r="A23" s="52" t="s">
        <v>132</v>
      </c>
      <c r="B23" s="670" t="s">
        <v>152</v>
      </c>
      <c r="C23" s="669"/>
      <c r="D23" s="671" t="s">
        <v>153</v>
      </c>
      <c r="E23" s="674" t="s">
        <v>151</v>
      </c>
    </row>
    <row r="24" spans="1:5" ht="18" customHeight="1" thickTop="1" thickBot="1" x14ac:dyDescent="0.3">
      <c r="A24" s="52" t="s">
        <v>133</v>
      </c>
      <c r="B24" s="670"/>
      <c r="C24" s="669"/>
      <c r="D24" s="672"/>
      <c r="E24" s="675"/>
    </row>
    <row r="25" spans="1:5" ht="18" customHeight="1" thickTop="1" thickBot="1" x14ac:dyDescent="0.3">
      <c r="A25" s="52" t="s">
        <v>134</v>
      </c>
      <c r="B25" s="670"/>
      <c r="C25" s="669"/>
      <c r="D25" s="672"/>
      <c r="E25" s="675"/>
    </row>
    <row r="26" spans="1:5" ht="18" customHeight="1" thickTop="1" thickBot="1" x14ac:dyDescent="0.3">
      <c r="A26" s="52" t="s">
        <v>135</v>
      </c>
      <c r="B26" s="670"/>
      <c r="C26" s="669"/>
      <c r="D26" s="672"/>
      <c r="E26" s="675"/>
    </row>
    <row r="27" spans="1:5" ht="18" customHeight="1" thickTop="1" thickBot="1" x14ac:dyDescent="0.3">
      <c r="A27" s="52" t="s">
        <v>136</v>
      </c>
      <c r="B27" s="670"/>
      <c r="C27" s="669"/>
      <c r="D27" s="672"/>
      <c r="E27" s="675"/>
    </row>
    <row r="28" spans="1:5" ht="18" customHeight="1" thickTop="1" thickBot="1" x14ac:dyDescent="0.3">
      <c r="A28" s="52" t="s">
        <v>137</v>
      </c>
      <c r="B28" s="679" t="s">
        <v>153</v>
      </c>
      <c r="C28" s="668" t="s">
        <v>151</v>
      </c>
      <c r="D28" s="672"/>
      <c r="E28" s="675"/>
    </row>
    <row r="29" spans="1:5" ht="18" customHeight="1" thickTop="1" thickBot="1" x14ac:dyDescent="0.3">
      <c r="A29" s="52" t="s">
        <v>138</v>
      </c>
      <c r="B29" s="679"/>
      <c r="C29" s="668"/>
      <c r="D29" s="672"/>
      <c r="E29" s="675"/>
    </row>
    <row r="30" spans="1:5" ht="18" customHeight="1" thickTop="1" thickBot="1" x14ac:dyDescent="0.3">
      <c r="A30" s="52" t="s">
        <v>139</v>
      </c>
      <c r="B30" s="679"/>
      <c r="C30" s="668"/>
      <c r="D30" s="672"/>
      <c r="E30" s="675"/>
    </row>
    <row r="31" spans="1:5" ht="18" customHeight="1" thickTop="1" thickBot="1" x14ac:dyDescent="0.3">
      <c r="A31" s="52" t="s">
        <v>140</v>
      </c>
      <c r="B31" s="679"/>
      <c r="C31" s="668"/>
      <c r="D31" s="672"/>
      <c r="E31" s="675"/>
    </row>
    <row r="32" spans="1:5" ht="18" customHeight="1" thickTop="1" thickBot="1" x14ac:dyDescent="0.3">
      <c r="A32" s="52" t="s">
        <v>141</v>
      </c>
      <c r="B32" s="679"/>
      <c r="C32" s="668"/>
      <c r="D32" s="672"/>
      <c r="E32" s="675"/>
    </row>
    <row r="33" spans="1:5" ht="18" customHeight="1" thickTop="1" thickBot="1" x14ac:dyDescent="0.3">
      <c r="A33" s="52" t="s">
        <v>142</v>
      </c>
      <c r="B33" s="678" t="s">
        <v>154</v>
      </c>
      <c r="C33" s="668"/>
      <c r="D33" s="672"/>
      <c r="E33" s="675"/>
    </row>
    <row r="34" spans="1:5" ht="18" customHeight="1" thickTop="1" thickBot="1" x14ac:dyDescent="0.3">
      <c r="A34" s="52" t="s">
        <v>143</v>
      </c>
      <c r="B34" s="678"/>
      <c r="C34" s="668"/>
      <c r="D34" s="672"/>
      <c r="E34" s="675"/>
    </row>
    <row r="35" spans="1:5" ht="18" customHeight="1" thickTop="1" thickBot="1" x14ac:dyDescent="0.3">
      <c r="A35" s="52" t="s">
        <v>144</v>
      </c>
      <c r="B35" s="678"/>
      <c r="C35" s="668"/>
      <c r="D35" s="672"/>
      <c r="E35" s="675"/>
    </row>
    <row r="36" spans="1:5" ht="18" customHeight="1" thickTop="1" thickBot="1" x14ac:dyDescent="0.3">
      <c r="A36" s="52" t="s">
        <v>145</v>
      </c>
      <c r="B36" s="678"/>
      <c r="C36" s="668"/>
      <c r="D36" s="672"/>
      <c r="E36" s="675"/>
    </row>
    <row r="37" spans="1:5" ht="18" customHeight="1" thickTop="1" thickBot="1" x14ac:dyDescent="0.3">
      <c r="A37" s="52" t="s">
        <v>146</v>
      </c>
      <c r="B37" s="678"/>
      <c r="C37" s="668"/>
      <c r="D37" s="672"/>
      <c r="E37" s="675"/>
    </row>
    <row r="38" spans="1:5" ht="18" customHeight="1" thickTop="1" thickBot="1" x14ac:dyDescent="0.3">
      <c r="A38" s="52" t="s">
        <v>147</v>
      </c>
      <c r="B38" s="677" t="s">
        <v>155</v>
      </c>
      <c r="C38" s="670" t="s">
        <v>152</v>
      </c>
      <c r="D38" s="672"/>
      <c r="E38" s="675"/>
    </row>
    <row r="39" spans="1:5" ht="13.5" thickTop="1" thickBot="1" x14ac:dyDescent="0.3">
      <c r="A39" s="52"/>
      <c r="B39" s="677"/>
      <c r="C39" s="670"/>
      <c r="D39" s="672"/>
      <c r="E39" s="675"/>
    </row>
    <row r="40" spans="1:5" ht="13.5" thickTop="1" thickBot="1" x14ac:dyDescent="0.3">
      <c r="A40" s="52"/>
      <c r="B40" s="677"/>
      <c r="C40" s="670"/>
      <c r="D40" s="672"/>
      <c r="E40" s="675"/>
    </row>
    <row r="41" spans="1:5" ht="13.5" thickTop="1" thickBot="1" x14ac:dyDescent="0.3">
      <c r="A41" s="52"/>
      <c r="B41" s="677"/>
      <c r="C41" s="670"/>
      <c r="D41" s="672"/>
      <c r="E41" s="675"/>
    </row>
    <row r="42" spans="1:5" ht="13.5" thickTop="1" thickBot="1" x14ac:dyDescent="0.3">
      <c r="B42" s="677"/>
      <c r="C42" s="670"/>
      <c r="D42" s="673"/>
      <c r="E42" s="676"/>
    </row>
    <row r="43" spans="1:5" ht="13.15" thickTop="1" x14ac:dyDescent="0.25"/>
  </sheetData>
  <mergeCells count="25">
    <mergeCell ref="H2:I2"/>
    <mergeCell ref="J2:K2"/>
    <mergeCell ref="L2:M2"/>
    <mergeCell ref="N2:O2"/>
    <mergeCell ref="E3:E12"/>
    <mergeCell ref="E13:E22"/>
    <mergeCell ref="E23:E42"/>
    <mergeCell ref="B38:B42"/>
    <mergeCell ref="C38:C42"/>
    <mergeCell ref="D8:D12"/>
    <mergeCell ref="B33:B37"/>
    <mergeCell ref="B28:B32"/>
    <mergeCell ref="B3:B7"/>
    <mergeCell ref="B8:B12"/>
    <mergeCell ref="D13:D17"/>
    <mergeCell ref="C18:C27"/>
    <mergeCell ref="B23:B27"/>
    <mergeCell ref="B18:B22"/>
    <mergeCell ref="C3:C7"/>
    <mergeCell ref="D18:D22"/>
    <mergeCell ref="C8:C17"/>
    <mergeCell ref="D3:D7"/>
    <mergeCell ref="D23:D42"/>
    <mergeCell ref="B13:B17"/>
    <mergeCell ref="C28:C37"/>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45"/>
  <sheetViews>
    <sheetView topLeftCell="D1" workbookViewId="0">
      <selection activeCell="G28" sqref="G28"/>
    </sheetView>
  </sheetViews>
  <sheetFormatPr defaultRowHeight="12.75" x14ac:dyDescent="0.25"/>
  <cols>
    <col min="23" max="23" width="3.46484375" bestFit="1" customWidth="1"/>
    <col min="24" max="24" width="12.46484375" bestFit="1" customWidth="1"/>
  </cols>
  <sheetData>
    <row r="1" spans="1:28" x14ac:dyDescent="0.25">
      <c r="A1" t="str">
        <f>IF(女子申込書!I5="北海道",LEFT(女子申込書!I5,3),IF(OR(女子申込書!I5="大阪府",女子申込書!I5="京都府"),LEFT(女子申込書!I5,2),IF(ISERROR(FIND("県",女子申込書!I5)&gt;0),"東京",LEFT(女子申込書!I5,FIND("県",女子申込書!I5)-1))))</f>
        <v>東京</v>
      </c>
      <c r="B1">
        <f>女子申込書!C12</f>
        <v>0</v>
      </c>
      <c r="C1" t="str">
        <f>女子申込書!C14</f>
        <v>No</v>
      </c>
      <c r="D1" t="str">
        <f>女子申込書!D14</f>
        <v>組手</v>
      </c>
      <c r="E1" t="str">
        <f>女子申込書!E14</f>
        <v>部</v>
      </c>
      <c r="F1" t="str">
        <f>女子申込書!H14</f>
        <v>氏　　名</v>
      </c>
      <c r="G1" t="str">
        <f>女子申込書!I14</f>
        <v>フリガナ</v>
      </c>
      <c r="H1" t="str">
        <f>女子申込書!J14</f>
        <v>生年月日
（西暦）</v>
      </c>
      <c r="I1">
        <f>女子申込書!K14</f>
        <v>0</v>
      </c>
      <c r="J1">
        <f>女子申込書!L14</f>
        <v>0</v>
      </c>
      <c r="K1">
        <f>女子申込書!M14</f>
        <v>0</v>
      </c>
      <c r="L1">
        <f>女子申込書!N14</f>
        <v>0</v>
      </c>
      <c r="M1">
        <f>女子申込書!O14</f>
        <v>0</v>
      </c>
      <c r="N1" t="str">
        <f>女子申込書!P14</f>
        <v>年齢
2023年
4/1現在</v>
      </c>
      <c r="O1">
        <f>女子申込書!Q14</f>
        <v>0</v>
      </c>
      <c r="P1" t="str">
        <f>女子申込書!R14</f>
        <v>性別</v>
      </c>
      <c r="Q1" t="str">
        <f>女子申込書!S14</f>
        <v>段位</v>
      </c>
      <c r="R1" t="str">
        <f>女子申込書!T14</f>
        <v>段位取得年月日</v>
      </c>
      <c r="S1">
        <f>女子申込書!U14</f>
        <v>0</v>
      </c>
      <c r="T1" t="str">
        <f>女子申込書!V14</f>
        <v>全　空　連
会員証番号</v>
      </c>
      <c r="U1">
        <f>女子申込書!W14</f>
        <v>0</v>
      </c>
      <c r="V1">
        <f>女子申込書!X14</f>
        <v>0</v>
      </c>
      <c r="X1">
        <f>臨時監督申請書!C14</f>
        <v>0</v>
      </c>
      <c r="AB1">
        <f>IF(COUNTIF($X$3:$X$27,X1)&gt;0,2,3)</f>
        <v>3</v>
      </c>
    </row>
    <row r="2" spans="1:28" x14ac:dyDescent="0.25">
      <c r="A2" t="str">
        <f>IF(B2="","",SUM($B2:B$2))</f>
        <v/>
      </c>
      <c r="B2" t="str">
        <f>IF(F2=0,"",IF(COUNTIF($F2:F$2,F2)&gt;1,"",1))</f>
        <v/>
      </c>
      <c r="C2">
        <f>女子申込書!C10</f>
        <v>0</v>
      </c>
      <c r="D2">
        <f>女子申込書!D10</f>
        <v>0</v>
      </c>
      <c r="E2">
        <f>女子申込書!E10</f>
        <v>0</v>
      </c>
      <c r="F2">
        <f>女子申込書!D10</f>
        <v>0</v>
      </c>
      <c r="G2" t="str">
        <f>女子申込書!E12</f>
        <v/>
      </c>
      <c r="H2" t="str">
        <f>LEFT(女子申込書!I11,2)</f>
        <v/>
      </c>
      <c r="I2" t="str">
        <f>MID(女子申込書!I11,3,2)</f>
        <v/>
      </c>
      <c r="J2" t="str">
        <f>MID(女子申込書!I11,5,1)</f>
        <v/>
      </c>
      <c r="K2" t="e">
        <f>MID(女子申込書!I11,FIND(".",女子申込書!I11)+1,FIND(".",女子申込書!I11,FIND(".",女子申込書!I11)+1)-FIND(".",女子申込書!I11)-1)</f>
        <v>#VALUE!</v>
      </c>
      <c r="L2" t="e">
        <f>MID(女子申込書!I11,FIND(".",女子申込書!I11)+1,2)+FIND(".",女子申込書!I11,FIND(".",女子申込書!I11)+1)-FIND(".",女子申込書!I11)-1</f>
        <v>#VALUE!</v>
      </c>
      <c r="M2" t="e">
        <f>MID(女子申込書!I11,FIND(".",女子申込書!I11,FIND(".",女子申込書!I11)+1)+1,2)</f>
        <v>#VALUE!</v>
      </c>
      <c r="N2">
        <f>女子申込書!P10</f>
        <v>0</v>
      </c>
      <c r="O2" t="str">
        <f>女子申込書!Q10</f>
        <v>日本スポーツ協会指導者・コーチ資格</v>
      </c>
      <c r="P2">
        <f>女子申込書!$C$11</f>
        <v>0</v>
      </c>
      <c r="Q2">
        <f>女子申込書!S10</f>
        <v>0</v>
      </c>
      <c r="R2">
        <f>女子申込書!T10</f>
        <v>0</v>
      </c>
      <c r="S2">
        <f>女子申込書!U10</f>
        <v>0</v>
      </c>
      <c r="T2">
        <f>女子申込書!V10</f>
        <v>0</v>
      </c>
      <c r="U2">
        <f>女子申込書!Y12</f>
        <v>0</v>
      </c>
      <c r="V2">
        <f>女子申込書!X10</f>
        <v>0</v>
      </c>
      <c r="X2">
        <f>F2</f>
        <v>0</v>
      </c>
      <c r="AA2">
        <f>F2</f>
        <v>0</v>
      </c>
      <c r="AB2">
        <f>IF(COUNTIF($X$3:$X$27,X2)&gt;0,2,3)</f>
        <v>3</v>
      </c>
    </row>
    <row r="3" spans="1:28" x14ac:dyDescent="0.25">
      <c r="A3" t="str">
        <f>IF(B3="","",SUM($B$2:B3))</f>
        <v/>
      </c>
      <c r="B3" t="str">
        <f>IF(F3=0,"",IF(COUNTIF($F$2:F3,F3)&gt;1,"",1))</f>
        <v/>
      </c>
      <c r="C3">
        <f>女子申込書!C16</f>
        <v>1</v>
      </c>
      <c r="D3">
        <f>女子申込書!D16</f>
        <v>0</v>
      </c>
      <c r="E3" t="str">
        <f>女子申込書!E16</f>
        <v/>
      </c>
      <c r="F3">
        <f>女子申込書!H16</f>
        <v>0</v>
      </c>
      <c r="G3" t="str">
        <f>女子申込書!I16</f>
        <v/>
      </c>
      <c r="H3">
        <f>女子申込書!J16</f>
        <v>19</v>
      </c>
      <c r="I3">
        <f>女子申込書!K16</f>
        <v>0</v>
      </c>
      <c r="J3" t="str">
        <f>女子申込書!L16</f>
        <v>.</v>
      </c>
      <c r="K3">
        <f>女子申込書!M16</f>
        <v>0</v>
      </c>
      <c r="L3" t="str">
        <f>女子申込書!N16</f>
        <v>.</v>
      </c>
      <c r="M3">
        <f>女子申込書!O16</f>
        <v>0</v>
      </c>
      <c r="N3" t="str">
        <f>女子申込書!P16</f>
        <v>　　 歳</v>
      </c>
      <c r="O3">
        <f>女子申込書!Q16</f>
        <v>0</v>
      </c>
      <c r="P3" t="str">
        <f>女子申込書!R16</f>
        <v>女</v>
      </c>
      <c r="Q3">
        <f>女子申込書!S16</f>
        <v>0</v>
      </c>
      <c r="R3" s="176" t="str">
        <f>女子申込書!T16</f>
        <v>　　　/　/</v>
      </c>
      <c r="S3" s="176">
        <f>女子申込書!U16</f>
        <v>0</v>
      </c>
      <c r="T3">
        <f>女子申込書!V16</f>
        <v>0</v>
      </c>
      <c r="U3">
        <f>女子申込書!Y16</f>
        <v>0</v>
      </c>
      <c r="V3">
        <f>女子申込書!W16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5">
      <c r="A4" t="str">
        <f>IF(B4="","",SUM($B$2:B4))</f>
        <v/>
      </c>
      <c r="B4" t="str">
        <f>IF(F4=0,"",IF(COUNTIF($F$2:F4,F4)&gt;1,"",1))</f>
        <v/>
      </c>
      <c r="C4">
        <f>女子申込書!C17</f>
        <v>2</v>
      </c>
      <c r="D4">
        <f>女子申込書!D17</f>
        <v>0</v>
      </c>
      <c r="E4" t="str">
        <f>女子申込書!E17</f>
        <v/>
      </c>
      <c r="F4">
        <f>女子申込書!H17</f>
        <v>0</v>
      </c>
      <c r="G4" t="str">
        <f>女子申込書!I17</f>
        <v/>
      </c>
      <c r="H4">
        <f>女子申込書!J17</f>
        <v>19</v>
      </c>
      <c r="I4">
        <f>女子申込書!K17</f>
        <v>0</v>
      </c>
      <c r="J4" t="str">
        <f>女子申込書!L17</f>
        <v>.</v>
      </c>
      <c r="K4">
        <f>女子申込書!M17</f>
        <v>0</v>
      </c>
      <c r="L4" t="str">
        <f>女子申込書!N17</f>
        <v>.</v>
      </c>
      <c r="M4">
        <f>女子申込書!O17</f>
        <v>0</v>
      </c>
      <c r="N4" t="str">
        <f>女子申込書!P17</f>
        <v>　　 歳</v>
      </c>
      <c r="O4">
        <f>女子申込書!Q17</f>
        <v>0</v>
      </c>
      <c r="P4" t="str">
        <f>女子申込書!R17</f>
        <v>女</v>
      </c>
      <c r="Q4">
        <f>女子申込書!S17</f>
        <v>0</v>
      </c>
      <c r="R4" s="176" t="str">
        <f>女子申込書!T17</f>
        <v>　　　/　/</v>
      </c>
      <c r="S4" s="176">
        <f>女子申込書!U17</f>
        <v>0</v>
      </c>
      <c r="T4">
        <f>女子申込書!V17</f>
        <v>0</v>
      </c>
      <c r="U4">
        <f>女子申込書!Y17</f>
        <v>0</v>
      </c>
      <c r="V4">
        <f>女子申込書!W17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5">
      <c r="A5" t="str">
        <f>IF(B5="","",SUM($B$2:B5))</f>
        <v/>
      </c>
      <c r="B5" t="str">
        <f>IF(F5=0,"",IF(COUNTIF($F$2:F5,F5)&gt;1,"",1))</f>
        <v/>
      </c>
      <c r="C5">
        <f>女子申込書!C18</f>
        <v>3</v>
      </c>
      <c r="D5">
        <f>女子申込書!D18</f>
        <v>0</v>
      </c>
      <c r="E5" t="str">
        <f>女子申込書!E18</f>
        <v/>
      </c>
      <c r="F5">
        <f>女子申込書!H18</f>
        <v>0</v>
      </c>
      <c r="G5" t="str">
        <f>女子申込書!I18</f>
        <v/>
      </c>
      <c r="H5">
        <f>女子申込書!J18</f>
        <v>19</v>
      </c>
      <c r="I5">
        <f>女子申込書!K18</f>
        <v>0</v>
      </c>
      <c r="J5" t="str">
        <f>女子申込書!L18</f>
        <v>.</v>
      </c>
      <c r="K5">
        <f>女子申込書!M18</f>
        <v>0</v>
      </c>
      <c r="L5" t="str">
        <f>女子申込書!N18</f>
        <v>.</v>
      </c>
      <c r="M5">
        <f>女子申込書!O18</f>
        <v>0</v>
      </c>
      <c r="N5" t="str">
        <f>女子申込書!P18</f>
        <v>　　 歳</v>
      </c>
      <c r="O5">
        <f>女子申込書!Q18</f>
        <v>0</v>
      </c>
      <c r="P5" t="str">
        <f>女子申込書!R18</f>
        <v>女</v>
      </c>
      <c r="Q5">
        <f>女子申込書!S18</f>
        <v>0</v>
      </c>
      <c r="R5" s="176" t="str">
        <f>女子申込書!T18</f>
        <v>　　　/　/</v>
      </c>
      <c r="S5" s="176">
        <f>女子申込書!U18</f>
        <v>0</v>
      </c>
      <c r="T5">
        <f>女子申込書!V18</f>
        <v>0</v>
      </c>
      <c r="U5">
        <f>女子申込書!Y18</f>
        <v>0</v>
      </c>
      <c r="V5">
        <f>女子申込書!W18</f>
        <v>0</v>
      </c>
      <c r="W5">
        <v>3</v>
      </c>
      <c r="X5" t="str">
        <f t="shared" si="0"/>
        <v/>
      </c>
      <c r="Y5" t="str">
        <f t="shared" si="1"/>
        <v/>
      </c>
      <c r="Z5" t="str">
        <f t="shared" si="2"/>
        <v/>
      </c>
      <c r="AA5" t="str">
        <f>IF(F5=0,"",IF(F5=$F$2,"※監督に同じ",IF(COUNTIF($F$3:F5,F5)&gt;1,CONCATENATE("※",VLOOKUP(F5,$F$3:$Z$26,21,FALSE),"に同じ"),F5)))</f>
        <v/>
      </c>
      <c r="AB5">
        <f t="shared" si="3"/>
        <v>1</v>
      </c>
    </row>
    <row r="6" spans="1:28" x14ac:dyDescent="0.25">
      <c r="A6" t="str">
        <f>IF(B6="","",SUM($B$2:B6))</f>
        <v/>
      </c>
      <c r="B6" t="str">
        <f>IF(F6=0,"",IF(COUNTIF($F$2:F6,F6)&gt;1,"",1))</f>
        <v/>
      </c>
      <c r="C6">
        <f>女子申込書!C19</f>
        <v>4</v>
      </c>
      <c r="D6">
        <f>女子申込書!D19</f>
        <v>0</v>
      </c>
      <c r="E6" t="str">
        <f>女子申込書!E19</f>
        <v/>
      </c>
      <c r="F6">
        <f>女子申込書!H19</f>
        <v>0</v>
      </c>
      <c r="G6" t="str">
        <f>女子申込書!I19</f>
        <v/>
      </c>
      <c r="H6">
        <f>女子申込書!J19</f>
        <v>19</v>
      </c>
      <c r="I6">
        <f>女子申込書!K19</f>
        <v>0</v>
      </c>
      <c r="J6" t="str">
        <f>女子申込書!L19</f>
        <v>.</v>
      </c>
      <c r="K6">
        <f>女子申込書!M19</f>
        <v>0</v>
      </c>
      <c r="L6" t="str">
        <f>女子申込書!N19</f>
        <v>.</v>
      </c>
      <c r="M6">
        <f>女子申込書!O19</f>
        <v>0</v>
      </c>
      <c r="N6" t="str">
        <f>女子申込書!P19</f>
        <v>　　 歳</v>
      </c>
      <c r="O6">
        <f>女子申込書!Q19</f>
        <v>0</v>
      </c>
      <c r="P6" t="str">
        <f>女子申込書!R19</f>
        <v>女</v>
      </c>
      <c r="Q6">
        <f>女子申込書!S19</f>
        <v>0</v>
      </c>
      <c r="R6" s="176" t="str">
        <f>女子申込書!T19</f>
        <v>　　　/　/</v>
      </c>
      <c r="S6" s="176">
        <f>女子申込書!U19</f>
        <v>0</v>
      </c>
      <c r="T6">
        <f>女子申込書!V19</f>
        <v>0</v>
      </c>
      <c r="U6">
        <f>女子申込書!Y19</f>
        <v>0</v>
      </c>
      <c r="V6">
        <f>女子申込書!W19</f>
        <v>0</v>
      </c>
      <c r="W6">
        <v>4</v>
      </c>
      <c r="X6" t="str">
        <f t="shared" si="0"/>
        <v/>
      </c>
      <c r="Y6" t="str">
        <f t="shared" si="1"/>
        <v/>
      </c>
      <c r="Z6" t="str">
        <f t="shared" si="2"/>
        <v/>
      </c>
      <c r="AA6" t="str">
        <f>IF(F6=0,"",IF(F6=$F$2,"※監督に同じ",IF(COUNTIF($F$3:F6,F6)&gt;1,CONCATENATE("※",VLOOKUP(F6,$F$3:$Z$26,21,FALSE),"に同じ"),F6)))</f>
        <v/>
      </c>
      <c r="AB6">
        <f t="shared" si="3"/>
        <v>1</v>
      </c>
    </row>
    <row r="7" spans="1:28" x14ac:dyDescent="0.25">
      <c r="A7" t="str">
        <f>IF(B7="","",SUM($B$2:B7))</f>
        <v/>
      </c>
      <c r="B7" t="str">
        <f>IF(F7=0,"",IF(COUNTIF($F$2:F7,F7)&gt;1,"",1))</f>
        <v/>
      </c>
      <c r="C7">
        <f>女子申込書!C20</f>
        <v>5</v>
      </c>
      <c r="D7">
        <f>女子申込書!D20</f>
        <v>0</v>
      </c>
      <c r="E7" t="str">
        <f>女子申込書!E20</f>
        <v/>
      </c>
      <c r="F7">
        <f>女子申込書!H20</f>
        <v>0</v>
      </c>
      <c r="G7" t="str">
        <f>女子申込書!I20</f>
        <v/>
      </c>
      <c r="H7">
        <f>女子申込書!J20</f>
        <v>19</v>
      </c>
      <c r="I7">
        <f>女子申込書!K20</f>
        <v>0</v>
      </c>
      <c r="J7" t="str">
        <f>女子申込書!L20</f>
        <v>.</v>
      </c>
      <c r="K7">
        <f>女子申込書!M20</f>
        <v>0</v>
      </c>
      <c r="L7" t="str">
        <f>女子申込書!N20</f>
        <v>.</v>
      </c>
      <c r="M7">
        <f>女子申込書!O20</f>
        <v>0</v>
      </c>
      <c r="N7" t="str">
        <f>女子申込書!P20</f>
        <v>　　 歳</v>
      </c>
      <c r="O7">
        <f>女子申込書!Q20</f>
        <v>0</v>
      </c>
      <c r="P7" t="str">
        <f>女子申込書!R20</f>
        <v>女</v>
      </c>
      <c r="Q7">
        <f>女子申込書!S20</f>
        <v>0</v>
      </c>
      <c r="R7" s="176" t="str">
        <f>女子申込書!T20</f>
        <v>　　　/　/</v>
      </c>
      <c r="S7" s="176">
        <f>女子申込書!U20</f>
        <v>0</v>
      </c>
      <c r="T7">
        <f>女子申込書!V20</f>
        <v>0</v>
      </c>
      <c r="U7">
        <f>女子申込書!Y20</f>
        <v>0</v>
      </c>
      <c r="V7">
        <f>女子申込書!W20</f>
        <v>0</v>
      </c>
      <c r="W7">
        <v>5</v>
      </c>
      <c r="X7" t="str">
        <f t="shared" si="0"/>
        <v/>
      </c>
      <c r="Y7" t="str">
        <f t="shared" si="1"/>
        <v/>
      </c>
      <c r="Z7" t="str">
        <f t="shared" si="2"/>
        <v/>
      </c>
      <c r="AA7" t="str">
        <f>IF(F7=0,"",IF(F7=$F$2,"※監督に同じ",IF(COUNTIF($F$3:F7,F7)&gt;1,CONCATENATE("※",VLOOKUP(F7,$F$3:$Z$26,21,FALSE),"に同じ"),F7)))</f>
        <v/>
      </c>
      <c r="AB7">
        <f t="shared" si="3"/>
        <v>1</v>
      </c>
    </row>
    <row r="8" spans="1:28" x14ac:dyDescent="0.25">
      <c r="A8" t="str">
        <f>IF(B8="","",SUM($B$2:B8))</f>
        <v/>
      </c>
      <c r="B8" t="str">
        <f>IF(F8=0,"",IF(COUNTIF($F$2:F8,F8)&gt;1,"",1))</f>
        <v/>
      </c>
      <c r="C8">
        <f>女子申込書!C21</f>
        <v>6</v>
      </c>
      <c r="D8">
        <f>女子申込書!D21</f>
        <v>0</v>
      </c>
      <c r="E8" t="str">
        <f>女子申込書!E21</f>
        <v/>
      </c>
      <c r="F8">
        <f>女子申込書!H21</f>
        <v>0</v>
      </c>
      <c r="G8" t="str">
        <f>女子申込書!I21</f>
        <v/>
      </c>
      <c r="H8">
        <f>女子申込書!J21</f>
        <v>19</v>
      </c>
      <c r="I8">
        <f>女子申込書!K21</f>
        <v>0</v>
      </c>
      <c r="J8" t="str">
        <f>女子申込書!L21</f>
        <v>.</v>
      </c>
      <c r="K8">
        <f>女子申込書!M21</f>
        <v>0</v>
      </c>
      <c r="L8" t="str">
        <f>女子申込書!N21</f>
        <v>.</v>
      </c>
      <c r="M8">
        <f>女子申込書!O21</f>
        <v>0</v>
      </c>
      <c r="N8" t="str">
        <f>女子申込書!P21</f>
        <v>　　 歳</v>
      </c>
      <c r="O8">
        <f>女子申込書!Q21</f>
        <v>0</v>
      </c>
      <c r="P8" t="str">
        <f>女子申込書!R21</f>
        <v>女</v>
      </c>
      <c r="Q8">
        <f>女子申込書!S21</f>
        <v>0</v>
      </c>
      <c r="R8" s="176" t="str">
        <f>女子申込書!T21</f>
        <v>　　　/　/</v>
      </c>
      <c r="S8" s="176">
        <f>女子申込書!U21</f>
        <v>0</v>
      </c>
      <c r="T8">
        <f>女子申込書!V21</f>
        <v>0</v>
      </c>
      <c r="U8">
        <f>女子申込書!Y21</f>
        <v>0</v>
      </c>
      <c r="V8">
        <f>女子申込書!W21</f>
        <v>0</v>
      </c>
      <c r="W8">
        <v>6</v>
      </c>
      <c r="X8" t="str">
        <f t="shared" si="0"/>
        <v/>
      </c>
      <c r="Y8" t="str">
        <f t="shared" si="1"/>
        <v/>
      </c>
      <c r="Z8" t="str">
        <f t="shared" si="2"/>
        <v/>
      </c>
      <c r="AA8" t="str">
        <f>IF(F8=0,"",IF(F8=$F$2,"※監督に同じ",IF(COUNTIF($F$3:F8,F8)&gt;1,CONCATENATE("※",VLOOKUP(F8,$F$3:$Z$26,21,FALSE),"に同じ"),F8)))</f>
        <v/>
      </c>
      <c r="AB8">
        <f t="shared" si="3"/>
        <v>1</v>
      </c>
    </row>
    <row r="9" spans="1:28" x14ac:dyDescent="0.25">
      <c r="A9" t="str">
        <f>IF(B9="","",SUM($B$2:B9))</f>
        <v/>
      </c>
      <c r="B9" t="str">
        <f>IF(F9=0,"",IF(COUNTIF($F$2:F9,F9)&gt;1,"",1))</f>
        <v/>
      </c>
      <c r="C9">
        <f>女子申込書!C22</f>
        <v>7</v>
      </c>
      <c r="D9">
        <f>女子申込書!D22</f>
        <v>0</v>
      </c>
      <c r="E9" t="str">
        <f>女子申込書!E22</f>
        <v/>
      </c>
      <c r="F9">
        <f>女子申込書!H22</f>
        <v>0</v>
      </c>
      <c r="G9" t="str">
        <f>女子申込書!I22</f>
        <v/>
      </c>
      <c r="H9">
        <f>女子申込書!J22</f>
        <v>19</v>
      </c>
      <c r="I9">
        <f>女子申込書!K22</f>
        <v>0</v>
      </c>
      <c r="J9" t="str">
        <f>女子申込書!L22</f>
        <v>.</v>
      </c>
      <c r="K9">
        <f>女子申込書!M22</f>
        <v>0</v>
      </c>
      <c r="L9" t="str">
        <f>女子申込書!N22</f>
        <v>.</v>
      </c>
      <c r="M9">
        <f>女子申込書!O22</f>
        <v>0</v>
      </c>
      <c r="N9" t="str">
        <f>女子申込書!P22</f>
        <v>　　 歳</v>
      </c>
      <c r="O9">
        <f>女子申込書!Q22</f>
        <v>0</v>
      </c>
      <c r="P9" t="str">
        <f>女子申込書!R22</f>
        <v>女</v>
      </c>
      <c r="Q9">
        <f>女子申込書!S22</f>
        <v>0</v>
      </c>
      <c r="R9" s="176" t="str">
        <f>女子申込書!T22</f>
        <v>　　　/　/</v>
      </c>
      <c r="S9" s="176">
        <f>女子申込書!U22</f>
        <v>0</v>
      </c>
      <c r="T9">
        <f>女子申込書!V22</f>
        <v>0</v>
      </c>
      <c r="U9">
        <f>女子申込書!Y22</f>
        <v>0</v>
      </c>
      <c r="V9">
        <f>女子申込書!W22</f>
        <v>0</v>
      </c>
      <c r="W9">
        <v>7</v>
      </c>
      <c r="X9" t="str">
        <f t="shared" si="0"/>
        <v/>
      </c>
      <c r="Y9" t="str">
        <f t="shared" si="1"/>
        <v/>
      </c>
      <c r="Z9" t="str">
        <f t="shared" si="2"/>
        <v/>
      </c>
      <c r="AA9" t="str">
        <f>IF(F9=0,"",IF(F9=$F$2,"※監督に同じ",IF(COUNTIF($F$3:F9,F9)&gt;1,CONCATENATE("※",VLOOKUP(F9,$F$3:$Z$26,21,FALSE),"に同じ"),F9)))</f>
        <v/>
      </c>
      <c r="AB9">
        <f t="shared" si="3"/>
        <v>1</v>
      </c>
    </row>
    <row r="10" spans="1:28" x14ac:dyDescent="0.25">
      <c r="A10" t="str">
        <f>IF(B10="","",SUM($B$2:B10))</f>
        <v/>
      </c>
      <c r="B10" t="str">
        <f>IF(F10=0,"",IF(COUNTIF($F$2:F10,F10)&gt;1,"",1))</f>
        <v/>
      </c>
      <c r="C10">
        <f>女子申込書!C23</f>
        <v>8</v>
      </c>
      <c r="D10">
        <f>女子申込書!D23</f>
        <v>0</v>
      </c>
      <c r="E10" t="str">
        <f>女子申込書!E23</f>
        <v/>
      </c>
      <c r="F10">
        <f>女子申込書!H23</f>
        <v>0</v>
      </c>
      <c r="G10" t="str">
        <f>女子申込書!I23</f>
        <v/>
      </c>
      <c r="H10">
        <f>女子申込書!J23</f>
        <v>19</v>
      </c>
      <c r="I10">
        <f>女子申込書!K23</f>
        <v>0</v>
      </c>
      <c r="J10" t="str">
        <f>女子申込書!L23</f>
        <v>.</v>
      </c>
      <c r="K10">
        <f>女子申込書!M23</f>
        <v>0</v>
      </c>
      <c r="L10" t="str">
        <f>女子申込書!N23</f>
        <v>.</v>
      </c>
      <c r="M10">
        <f>女子申込書!O23</f>
        <v>0</v>
      </c>
      <c r="N10" t="str">
        <f>女子申込書!P23</f>
        <v>　　 歳</v>
      </c>
      <c r="O10">
        <f>女子申込書!Q23</f>
        <v>0</v>
      </c>
      <c r="P10" t="str">
        <f>女子申込書!R23</f>
        <v>女</v>
      </c>
      <c r="Q10">
        <f>女子申込書!S23</f>
        <v>0</v>
      </c>
      <c r="R10" s="176" t="str">
        <f>女子申込書!T23</f>
        <v>　　　/　/</v>
      </c>
      <c r="S10" s="176">
        <f>女子申込書!U23</f>
        <v>0</v>
      </c>
      <c r="T10">
        <f>女子申込書!V23</f>
        <v>0</v>
      </c>
      <c r="U10">
        <f>女子申込書!Y23</f>
        <v>0</v>
      </c>
      <c r="V10">
        <f>女子申込書!W23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5">
      <c r="A11" t="str">
        <f>IF(B11="","",SUM($B$2:B11))</f>
        <v/>
      </c>
      <c r="B11" t="str">
        <f>IF(F11=0,"",IF(COUNTIF($F$2:F11,F11)&gt;1,"",1))</f>
        <v/>
      </c>
      <c r="C11">
        <f>女子申込書!C24</f>
        <v>9</v>
      </c>
      <c r="D11">
        <f>女子申込書!D24</f>
        <v>0</v>
      </c>
      <c r="E11" t="str">
        <f>女子申込書!E24</f>
        <v/>
      </c>
      <c r="F11">
        <f>女子申込書!H24</f>
        <v>0</v>
      </c>
      <c r="G11" t="str">
        <f>女子申込書!I24</f>
        <v/>
      </c>
      <c r="H11">
        <f>女子申込書!J24</f>
        <v>19</v>
      </c>
      <c r="I11">
        <f>女子申込書!K24</f>
        <v>0</v>
      </c>
      <c r="J11" t="str">
        <f>女子申込書!L24</f>
        <v>.</v>
      </c>
      <c r="K11">
        <f>女子申込書!M24</f>
        <v>0</v>
      </c>
      <c r="L11" t="str">
        <f>女子申込書!N24</f>
        <v>.</v>
      </c>
      <c r="M11">
        <f>女子申込書!O24</f>
        <v>0</v>
      </c>
      <c r="N11" t="str">
        <f>女子申込書!P24</f>
        <v>　　 歳</v>
      </c>
      <c r="O11">
        <f>女子申込書!Q24</f>
        <v>0</v>
      </c>
      <c r="P11" t="str">
        <f>女子申込書!R24</f>
        <v>女</v>
      </c>
      <c r="Q11">
        <f>女子申込書!S24</f>
        <v>0</v>
      </c>
      <c r="R11" s="176" t="str">
        <f>女子申込書!T24</f>
        <v>　　　/　/</v>
      </c>
      <c r="S11" s="176">
        <f>女子申込書!U24</f>
        <v>0</v>
      </c>
      <c r="T11">
        <f>女子申込書!V24</f>
        <v>0</v>
      </c>
      <c r="U11">
        <f>女子申込書!Y24</f>
        <v>0</v>
      </c>
      <c r="V11">
        <f>女子申込書!W24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5">
      <c r="A12" t="str">
        <f>IF(B12="","",SUM($B$2:B12))</f>
        <v/>
      </c>
      <c r="B12" t="str">
        <f>IF(F12=0,"",IF(COUNTIF($F$2:F12,F12)&gt;1,"",1))</f>
        <v/>
      </c>
      <c r="C12">
        <f>女子申込書!C25</f>
        <v>10</v>
      </c>
      <c r="D12">
        <f>女子申込書!D25</f>
        <v>0</v>
      </c>
      <c r="E12" t="str">
        <f>女子申込書!E25</f>
        <v/>
      </c>
      <c r="F12">
        <f>女子申込書!H25</f>
        <v>0</v>
      </c>
      <c r="G12" t="str">
        <f>女子申込書!I25</f>
        <v/>
      </c>
      <c r="H12">
        <f>女子申込書!J25</f>
        <v>19</v>
      </c>
      <c r="I12">
        <f>女子申込書!K25</f>
        <v>0</v>
      </c>
      <c r="J12" t="str">
        <f>女子申込書!L25</f>
        <v>.</v>
      </c>
      <c r="K12">
        <f>女子申込書!M25</f>
        <v>0</v>
      </c>
      <c r="L12" t="str">
        <f>女子申込書!N25</f>
        <v>.</v>
      </c>
      <c r="M12">
        <f>女子申込書!O25</f>
        <v>0</v>
      </c>
      <c r="N12" t="str">
        <f>女子申込書!P25</f>
        <v>　　 歳</v>
      </c>
      <c r="O12">
        <f>女子申込書!Q25</f>
        <v>0</v>
      </c>
      <c r="P12" t="str">
        <f>女子申込書!R25</f>
        <v>女</v>
      </c>
      <c r="Q12">
        <f>女子申込書!S25</f>
        <v>0</v>
      </c>
      <c r="R12" s="176" t="str">
        <f>女子申込書!T25</f>
        <v>　　　/　/</v>
      </c>
      <c r="S12" s="176">
        <f>女子申込書!U25</f>
        <v>0</v>
      </c>
      <c r="T12">
        <f>女子申込書!V25</f>
        <v>0</v>
      </c>
      <c r="U12">
        <f>女子申込書!Y25</f>
        <v>0</v>
      </c>
      <c r="V12">
        <f>女子申込書!W25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5">
      <c r="A13" t="str">
        <f>IF(B13="","",SUM($B$2:B13))</f>
        <v/>
      </c>
      <c r="B13" t="str">
        <f>IF(F13=0,"",IF(COUNTIF($F$2:F13,F13)&gt;1,"",1))</f>
        <v/>
      </c>
      <c r="C13">
        <f>女子申込書!C26</f>
        <v>11</v>
      </c>
      <c r="D13">
        <f>女子申込書!D26</f>
        <v>0</v>
      </c>
      <c r="E13" t="str">
        <f>女子申込書!E26</f>
        <v/>
      </c>
      <c r="F13">
        <f>女子申込書!H26</f>
        <v>0</v>
      </c>
      <c r="G13" t="str">
        <f>女子申込書!I26</f>
        <v/>
      </c>
      <c r="H13">
        <f>女子申込書!J26</f>
        <v>19</v>
      </c>
      <c r="I13">
        <f>女子申込書!K26</f>
        <v>0</v>
      </c>
      <c r="J13" t="str">
        <f>女子申込書!L26</f>
        <v>.</v>
      </c>
      <c r="K13">
        <f>女子申込書!M26</f>
        <v>0</v>
      </c>
      <c r="L13" t="str">
        <f>女子申込書!N26</f>
        <v>.</v>
      </c>
      <c r="M13">
        <f>女子申込書!O26</f>
        <v>0</v>
      </c>
      <c r="N13" t="str">
        <f>女子申込書!P26</f>
        <v>　　 歳</v>
      </c>
      <c r="O13">
        <f>女子申込書!Q26</f>
        <v>0</v>
      </c>
      <c r="P13" t="str">
        <f>女子申込書!R26</f>
        <v>女</v>
      </c>
      <c r="Q13">
        <f>女子申込書!S26</f>
        <v>0</v>
      </c>
      <c r="R13" s="176" t="str">
        <f>女子申込書!T26</f>
        <v>　　　/　/</v>
      </c>
      <c r="S13" s="176">
        <f>女子申込書!U26</f>
        <v>0</v>
      </c>
      <c r="T13">
        <f>女子申込書!V26</f>
        <v>0</v>
      </c>
      <c r="U13">
        <f>女子申込書!Y26</f>
        <v>0</v>
      </c>
      <c r="V13">
        <f>女子申込書!W26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5">
      <c r="A14" t="str">
        <f>IF(B14="","",SUM($B$2:B14))</f>
        <v/>
      </c>
      <c r="B14" t="str">
        <f>IF(F14=0,"",IF(COUNTIF($F$2:F14,F14)&gt;1,"",1))</f>
        <v/>
      </c>
      <c r="C14">
        <f>女子申込書!C27</f>
        <v>12</v>
      </c>
      <c r="D14">
        <f>女子申込書!D27</f>
        <v>0</v>
      </c>
      <c r="E14" t="str">
        <f>女子申込書!E27</f>
        <v/>
      </c>
      <c r="F14">
        <f>女子申込書!H27</f>
        <v>0</v>
      </c>
      <c r="G14" t="str">
        <f>女子申込書!I27</f>
        <v/>
      </c>
      <c r="H14">
        <f>女子申込書!J27</f>
        <v>19</v>
      </c>
      <c r="I14">
        <f>女子申込書!K27</f>
        <v>0</v>
      </c>
      <c r="J14" t="str">
        <f>女子申込書!L27</f>
        <v>.</v>
      </c>
      <c r="K14">
        <f>女子申込書!M27</f>
        <v>0</v>
      </c>
      <c r="L14" t="str">
        <f>女子申込書!N27</f>
        <v>.</v>
      </c>
      <c r="M14">
        <f>女子申込書!O27</f>
        <v>0</v>
      </c>
      <c r="N14" t="str">
        <f>女子申込書!P27</f>
        <v>　　 歳</v>
      </c>
      <c r="O14">
        <f>女子申込書!Q27</f>
        <v>0</v>
      </c>
      <c r="P14" t="str">
        <f>女子申込書!R27</f>
        <v>女</v>
      </c>
      <c r="Q14">
        <f>女子申込書!S27</f>
        <v>0</v>
      </c>
      <c r="R14" s="176" t="str">
        <f>女子申込書!T27</f>
        <v>　　　/　/</v>
      </c>
      <c r="S14" s="176">
        <f>女子申込書!U27</f>
        <v>0</v>
      </c>
      <c r="T14">
        <f>女子申込書!V27</f>
        <v>0</v>
      </c>
      <c r="U14">
        <f>女子申込書!Y27</f>
        <v>0</v>
      </c>
      <c r="V14">
        <f>女子申込書!W27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5">
      <c r="A15" t="str">
        <f>IF(B15="","",SUM($B$2:B15))</f>
        <v/>
      </c>
      <c r="B15" t="str">
        <f>IF(F15=0,"",IF(COUNTIF($F$2:F15,F15)&gt;1,"",1))</f>
        <v/>
      </c>
      <c r="C15">
        <f>女子申込書!C28</f>
        <v>13</v>
      </c>
      <c r="D15">
        <f>女子申込書!D28</f>
        <v>0</v>
      </c>
      <c r="E15" t="str">
        <f>女子申込書!E28</f>
        <v/>
      </c>
      <c r="F15">
        <f>女子申込書!H28</f>
        <v>0</v>
      </c>
      <c r="G15" t="str">
        <f>女子申込書!I28</f>
        <v/>
      </c>
      <c r="H15">
        <f>女子申込書!J28</f>
        <v>19</v>
      </c>
      <c r="I15">
        <f>女子申込書!K28</f>
        <v>0</v>
      </c>
      <c r="J15" t="str">
        <f>女子申込書!L28</f>
        <v>.</v>
      </c>
      <c r="K15">
        <f>女子申込書!M28</f>
        <v>0</v>
      </c>
      <c r="L15" t="str">
        <f>女子申込書!N28</f>
        <v>.</v>
      </c>
      <c r="M15">
        <f>女子申込書!O28</f>
        <v>0</v>
      </c>
      <c r="N15" t="str">
        <f>女子申込書!P28</f>
        <v>　　 歳</v>
      </c>
      <c r="O15">
        <f>女子申込書!Q28</f>
        <v>0</v>
      </c>
      <c r="P15" t="str">
        <f>女子申込書!R28</f>
        <v>女</v>
      </c>
      <c r="Q15">
        <f>女子申込書!S28</f>
        <v>0</v>
      </c>
      <c r="R15" s="176" t="str">
        <f>女子申込書!T28</f>
        <v>　　　/　/</v>
      </c>
      <c r="S15" s="176">
        <f>女子申込書!U28</f>
        <v>0</v>
      </c>
      <c r="T15">
        <f>女子申込書!V28</f>
        <v>0</v>
      </c>
      <c r="U15">
        <f>女子申込書!Y28</f>
        <v>0</v>
      </c>
      <c r="V15">
        <f>女子申込書!W28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5">
      <c r="A16" t="str">
        <f>IF(B16="","",SUM($B$2:B16))</f>
        <v/>
      </c>
      <c r="B16" t="str">
        <f>IF(F16=0,"",IF(COUNTIF($F$2:F16,F16)&gt;1,"",1))</f>
        <v/>
      </c>
      <c r="C16">
        <f>女子申込書!C29</f>
        <v>14</v>
      </c>
      <c r="D16">
        <f>女子申込書!D29</f>
        <v>0</v>
      </c>
      <c r="E16" t="str">
        <f>女子申込書!E29</f>
        <v/>
      </c>
      <c r="F16">
        <f>女子申込書!H29</f>
        <v>0</v>
      </c>
      <c r="G16" t="str">
        <f>女子申込書!I29</f>
        <v/>
      </c>
      <c r="H16">
        <f>女子申込書!J29</f>
        <v>19</v>
      </c>
      <c r="I16">
        <f>女子申込書!K29</f>
        <v>0</v>
      </c>
      <c r="J16" t="str">
        <f>女子申込書!L29</f>
        <v>.</v>
      </c>
      <c r="K16">
        <f>女子申込書!M29</f>
        <v>0</v>
      </c>
      <c r="L16" t="str">
        <f>女子申込書!N29</f>
        <v>.</v>
      </c>
      <c r="M16">
        <f>女子申込書!O29</f>
        <v>0</v>
      </c>
      <c r="N16" t="str">
        <f>女子申込書!P29</f>
        <v>　　 歳</v>
      </c>
      <c r="O16">
        <f>女子申込書!Q29</f>
        <v>0</v>
      </c>
      <c r="P16" t="str">
        <f>女子申込書!R29</f>
        <v>女</v>
      </c>
      <c r="Q16">
        <f>女子申込書!S29</f>
        <v>0</v>
      </c>
      <c r="R16" s="176" t="str">
        <f>女子申込書!T29</f>
        <v>　　　/　/</v>
      </c>
      <c r="S16" s="176">
        <f>女子申込書!U29</f>
        <v>0</v>
      </c>
      <c r="T16">
        <f>女子申込書!V29</f>
        <v>0</v>
      </c>
      <c r="U16">
        <f>女子申込書!Y29</f>
        <v>0</v>
      </c>
      <c r="V16">
        <f>女子申込書!W29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5">
      <c r="A17" t="str">
        <f>IF(B17="","",SUM($B$2:B17))</f>
        <v/>
      </c>
      <c r="B17" t="str">
        <f>IF(F17=0,"",IF(COUNTIF($F$2:F17,F17)&gt;1,"",1))</f>
        <v/>
      </c>
      <c r="C17">
        <f>女子申込書!C30</f>
        <v>15</v>
      </c>
      <c r="D17">
        <f>女子申込書!D30</f>
        <v>0</v>
      </c>
      <c r="E17" t="str">
        <f>女子申込書!E30</f>
        <v/>
      </c>
      <c r="F17">
        <f>女子申込書!H30</f>
        <v>0</v>
      </c>
      <c r="G17" t="str">
        <f>女子申込書!I30</f>
        <v/>
      </c>
      <c r="H17">
        <f>女子申込書!J30</f>
        <v>19</v>
      </c>
      <c r="I17">
        <f>女子申込書!K30</f>
        <v>0</v>
      </c>
      <c r="J17" t="str">
        <f>女子申込書!L30</f>
        <v>.</v>
      </c>
      <c r="K17">
        <f>女子申込書!M30</f>
        <v>0</v>
      </c>
      <c r="L17" t="str">
        <f>女子申込書!N30</f>
        <v>.</v>
      </c>
      <c r="M17">
        <f>女子申込書!O30</f>
        <v>0</v>
      </c>
      <c r="N17" t="str">
        <f>女子申込書!P30</f>
        <v>　　 歳</v>
      </c>
      <c r="O17">
        <f>女子申込書!Q30</f>
        <v>0</v>
      </c>
      <c r="P17" t="str">
        <f>女子申込書!R30</f>
        <v>女</v>
      </c>
      <c r="Q17">
        <f>女子申込書!S30</f>
        <v>0</v>
      </c>
      <c r="R17" s="176" t="str">
        <f>女子申込書!T30</f>
        <v>　　　/　/</v>
      </c>
      <c r="S17" s="176">
        <f>女子申込書!U30</f>
        <v>0</v>
      </c>
      <c r="T17">
        <f>女子申込書!V30</f>
        <v>0</v>
      </c>
      <c r="U17">
        <f>女子申込書!Y30</f>
        <v>0</v>
      </c>
      <c r="V17">
        <f>女子申込書!W30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5">
      <c r="A18" t="str">
        <f>IF(B18="","",SUM($B$2:B18))</f>
        <v/>
      </c>
      <c r="B18" t="str">
        <f>IF(F18=0,"",IF(COUNTIF($F$2:F18,F18)&gt;1,"",1))</f>
        <v/>
      </c>
      <c r="C18">
        <f>女子申込書!C31</f>
        <v>16</v>
      </c>
      <c r="D18">
        <f>女子申込書!D31</f>
        <v>0</v>
      </c>
      <c r="E18" t="str">
        <f>女子申込書!E31</f>
        <v/>
      </c>
      <c r="F18">
        <f>女子申込書!H31</f>
        <v>0</v>
      </c>
      <c r="G18" t="str">
        <f>女子申込書!I31</f>
        <v/>
      </c>
      <c r="H18">
        <f>女子申込書!J31</f>
        <v>19</v>
      </c>
      <c r="I18">
        <f>女子申込書!K31</f>
        <v>0</v>
      </c>
      <c r="J18" t="str">
        <f>女子申込書!L31</f>
        <v>.</v>
      </c>
      <c r="K18">
        <f>女子申込書!M31</f>
        <v>0</v>
      </c>
      <c r="L18" t="str">
        <f>女子申込書!N31</f>
        <v>.</v>
      </c>
      <c r="M18">
        <f>女子申込書!O31</f>
        <v>0</v>
      </c>
      <c r="N18" t="str">
        <f>女子申込書!P31</f>
        <v>　　 歳</v>
      </c>
      <c r="O18">
        <f>女子申込書!Q31</f>
        <v>0</v>
      </c>
      <c r="P18" t="str">
        <f>女子申込書!R31</f>
        <v>女</v>
      </c>
      <c r="Q18">
        <f>女子申込書!S31</f>
        <v>0</v>
      </c>
      <c r="R18" s="176" t="str">
        <f>女子申込書!T31</f>
        <v>　　　/　/</v>
      </c>
      <c r="S18" s="176">
        <f>女子申込書!U31</f>
        <v>0</v>
      </c>
      <c r="T18">
        <f>女子申込書!V31</f>
        <v>0</v>
      </c>
      <c r="U18">
        <f>女子申込書!Y31</f>
        <v>0</v>
      </c>
      <c r="V18">
        <f>女子申込書!W31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5">
      <c r="A19" t="str">
        <f>IF(B19="","",SUM($B$2:B19))</f>
        <v/>
      </c>
      <c r="B19" t="str">
        <f>IF(F19=0,"",IF(COUNTIF($F$2:F19,F19)&gt;1,"",1))</f>
        <v/>
      </c>
      <c r="C19">
        <f>女子申込書!C32</f>
        <v>17</v>
      </c>
      <c r="D19">
        <f>女子申込書!D32</f>
        <v>0</v>
      </c>
      <c r="E19" t="str">
        <f>女子申込書!E32</f>
        <v/>
      </c>
      <c r="F19">
        <f>女子申込書!H32</f>
        <v>0</v>
      </c>
      <c r="G19" t="str">
        <f>女子申込書!I32</f>
        <v/>
      </c>
      <c r="H19">
        <f>女子申込書!J32</f>
        <v>19</v>
      </c>
      <c r="I19">
        <f>女子申込書!K32</f>
        <v>0</v>
      </c>
      <c r="J19" t="str">
        <f>女子申込書!L32</f>
        <v>.</v>
      </c>
      <c r="K19">
        <f>女子申込書!M32</f>
        <v>0</v>
      </c>
      <c r="L19" t="str">
        <f>女子申込書!N32</f>
        <v>.</v>
      </c>
      <c r="M19">
        <f>女子申込書!O32</f>
        <v>0</v>
      </c>
      <c r="N19" t="str">
        <f>女子申込書!P32</f>
        <v>　　 歳</v>
      </c>
      <c r="O19">
        <f>女子申込書!Q32</f>
        <v>0</v>
      </c>
      <c r="P19" t="str">
        <f>女子申込書!R32</f>
        <v>女</v>
      </c>
      <c r="Q19">
        <f>女子申込書!S32</f>
        <v>0</v>
      </c>
      <c r="R19" s="176" t="str">
        <f>女子申込書!T32</f>
        <v>　　　/　/</v>
      </c>
      <c r="S19" s="176">
        <f>女子申込書!U32</f>
        <v>0</v>
      </c>
      <c r="T19">
        <f>女子申込書!V32</f>
        <v>0</v>
      </c>
      <c r="U19">
        <f>女子申込書!Y32</f>
        <v>0</v>
      </c>
      <c r="V19">
        <f>女子申込書!W32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5">
      <c r="A20" t="str">
        <f>IF(B20="","",SUM($B$2:B20))</f>
        <v/>
      </c>
      <c r="B20" t="str">
        <f>IF(F20=0,"",IF(COUNTIF($F$2:F20,F20)&gt;1,"",1))</f>
        <v/>
      </c>
      <c r="C20">
        <f>女子申込書!C33</f>
        <v>18</v>
      </c>
      <c r="D20">
        <f>女子申込書!D33</f>
        <v>0</v>
      </c>
      <c r="E20" t="str">
        <f>女子申込書!E33</f>
        <v/>
      </c>
      <c r="F20">
        <f>女子申込書!H33</f>
        <v>0</v>
      </c>
      <c r="G20" t="str">
        <f>女子申込書!I33</f>
        <v/>
      </c>
      <c r="H20">
        <f>女子申込書!J33</f>
        <v>19</v>
      </c>
      <c r="I20">
        <f>女子申込書!K33</f>
        <v>0</v>
      </c>
      <c r="J20" t="str">
        <f>女子申込書!L33</f>
        <v>.</v>
      </c>
      <c r="K20">
        <f>女子申込書!M33</f>
        <v>0</v>
      </c>
      <c r="L20" t="str">
        <f>女子申込書!N33</f>
        <v>.</v>
      </c>
      <c r="M20">
        <f>女子申込書!O33</f>
        <v>0</v>
      </c>
      <c r="N20" t="str">
        <f>女子申込書!P33</f>
        <v>　　 歳</v>
      </c>
      <c r="O20">
        <f>女子申込書!Q33</f>
        <v>0</v>
      </c>
      <c r="P20" t="str">
        <f>女子申込書!R33</f>
        <v>女</v>
      </c>
      <c r="Q20">
        <f>女子申込書!S33</f>
        <v>0</v>
      </c>
      <c r="R20" s="176" t="str">
        <f>女子申込書!T33</f>
        <v>　　　/　/</v>
      </c>
      <c r="S20" s="176">
        <f>女子申込書!U33</f>
        <v>0</v>
      </c>
      <c r="T20">
        <f>女子申込書!V33</f>
        <v>0</v>
      </c>
      <c r="U20">
        <f>女子申込書!Y33</f>
        <v>0</v>
      </c>
      <c r="V20">
        <f>女子申込書!W33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5">
      <c r="A21" t="str">
        <f>IF(B21="","",SUM($B$2:B21))</f>
        <v/>
      </c>
      <c r="B21" t="str">
        <f>IF(F21=0,"",IF(COUNTIF($F$2:F21,F21)&gt;1,"",1))</f>
        <v/>
      </c>
      <c r="C21">
        <f>女子申込書!C34</f>
        <v>19</v>
      </c>
      <c r="D21">
        <f>女子申込書!D34</f>
        <v>0</v>
      </c>
      <c r="E21" t="str">
        <f>女子申込書!E34</f>
        <v/>
      </c>
      <c r="F21">
        <f>女子申込書!H34</f>
        <v>0</v>
      </c>
      <c r="G21" t="str">
        <f>女子申込書!I34</f>
        <v/>
      </c>
      <c r="H21">
        <f>女子申込書!J34</f>
        <v>19</v>
      </c>
      <c r="I21">
        <f>女子申込書!K34</f>
        <v>0</v>
      </c>
      <c r="J21" t="str">
        <f>女子申込書!L34</f>
        <v>.</v>
      </c>
      <c r="K21">
        <f>女子申込書!M34</f>
        <v>0</v>
      </c>
      <c r="L21" t="str">
        <f>女子申込書!N34</f>
        <v>.</v>
      </c>
      <c r="M21">
        <f>女子申込書!O34</f>
        <v>0</v>
      </c>
      <c r="N21" t="str">
        <f>女子申込書!P34</f>
        <v>　　 歳</v>
      </c>
      <c r="O21">
        <f>女子申込書!Q34</f>
        <v>0</v>
      </c>
      <c r="P21" t="str">
        <f>女子申込書!R34</f>
        <v>女</v>
      </c>
      <c r="Q21">
        <f>女子申込書!S34</f>
        <v>0</v>
      </c>
      <c r="R21" s="176" t="str">
        <f>女子申込書!T34</f>
        <v>　　　/　/</v>
      </c>
      <c r="S21" s="176">
        <f>女子申込書!U34</f>
        <v>0</v>
      </c>
      <c r="T21">
        <f>女子申込書!V34</f>
        <v>0</v>
      </c>
      <c r="U21">
        <f>女子申込書!Y34</f>
        <v>0</v>
      </c>
      <c r="V21">
        <f>女子申込書!W34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5">
      <c r="A22" t="str">
        <f>IF(B22="","",SUM($B$2:B22))</f>
        <v/>
      </c>
      <c r="B22" t="str">
        <f>IF(F22=0,"",IF(COUNTIF($F$2:F22,F22)&gt;1,"",1))</f>
        <v/>
      </c>
      <c r="C22">
        <f>女子申込書!C35</f>
        <v>20</v>
      </c>
      <c r="D22">
        <f>女子申込書!D35</f>
        <v>0</v>
      </c>
      <c r="E22" t="str">
        <f>女子申込書!E35</f>
        <v/>
      </c>
      <c r="F22">
        <f>女子申込書!H35</f>
        <v>0</v>
      </c>
      <c r="G22" t="str">
        <f>女子申込書!I35</f>
        <v/>
      </c>
      <c r="H22">
        <f>女子申込書!J35</f>
        <v>19</v>
      </c>
      <c r="I22">
        <f>女子申込書!K35</f>
        <v>0</v>
      </c>
      <c r="J22" t="str">
        <f>女子申込書!L35</f>
        <v>.</v>
      </c>
      <c r="K22">
        <f>女子申込書!M35</f>
        <v>0</v>
      </c>
      <c r="L22" t="str">
        <f>女子申込書!N35</f>
        <v>.</v>
      </c>
      <c r="M22">
        <f>女子申込書!O35</f>
        <v>0</v>
      </c>
      <c r="N22" t="str">
        <f>女子申込書!P35</f>
        <v>　　 歳</v>
      </c>
      <c r="O22">
        <f>女子申込書!Q35</f>
        <v>0</v>
      </c>
      <c r="P22" t="str">
        <f>女子申込書!R35</f>
        <v>女</v>
      </c>
      <c r="Q22">
        <f>女子申込書!S35</f>
        <v>0</v>
      </c>
      <c r="R22" s="176" t="str">
        <f>女子申込書!T35</f>
        <v>　　　/　/</v>
      </c>
      <c r="S22" s="176">
        <f>女子申込書!U35</f>
        <v>0</v>
      </c>
      <c r="T22">
        <f>女子申込書!V35</f>
        <v>0</v>
      </c>
      <c r="U22">
        <f>女子申込書!Y35</f>
        <v>0</v>
      </c>
      <c r="V22">
        <f>女子申込書!W35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5">
      <c r="A23" t="str">
        <f>IF(B23="","",SUM($B$2:B23))</f>
        <v/>
      </c>
      <c r="B23" t="str">
        <f>IF(F23=0,"",IF(COUNTIF($F$2:F23,F23)&gt;1,"",1))</f>
        <v/>
      </c>
      <c r="C23">
        <f>女子申込書!C36</f>
        <v>21</v>
      </c>
      <c r="D23">
        <f>女子申込書!D36</f>
        <v>0</v>
      </c>
      <c r="E23" t="str">
        <f>女子申込書!E36</f>
        <v/>
      </c>
      <c r="F23">
        <f>女子申込書!H36</f>
        <v>0</v>
      </c>
      <c r="G23" t="str">
        <f>女子申込書!I36</f>
        <v/>
      </c>
      <c r="H23">
        <f>女子申込書!J36</f>
        <v>19</v>
      </c>
      <c r="I23">
        <f>女子申込書!K36</f>
        <v>0</v>
      </c>
      <c r="J23" t="str">
        <f>女子申込書!L36</f>
        <v>.</v>
      </c>
      <c r="K23">
        <f>女子申込書!M36</f>
        <v>0</v>
      </c>
      <c r="L23" t="str">
        <f>女子申込書!N36</f>
        <v>.</v>
      </c>
      <c r="M23">
        <f>女子申込書!O36</f>
        <v>0</v>
      </c>
      <c r="N23" t="str">
        <f>女子申込書!P36</f>
        <v>　　 歳</v>
      </c>
      <c r="O23">
        <f>女子申込書!Q36</f>
        <v>0</v>
      </c>
      <c r="P23" t="str">
        <f>女子申込書!R36</f>
        <v>女</v>
      </c>
      <c r="Q23">
        <f>女子申込書!S36</f>
        <v>0</v>
      </c>
      <c r="R23" s="176" t="str">
        <f>女子申込書!T36</f>
        <v>　　　/　/</v>
      </c>
      <c r="S23" s="176">
        <f>女子申込書!U36</f>
        <v>0</v>
      </c>
      <c r="T23">
        <f>女子申込書!V36</f>
        <v>0</v>
      </c>
      <c r="U23">
        <f>女子申込書!Y36</f>
        <v>0</v>
      </c>
      <c r="V23">
        <f>女子申込書!W36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5">
      <c r="A24" t="str">
        <f>IF(B24="","",SUM($B$2:B24))</f>
        <v/>
      </c>
      <c r="B24" t="str">
        <f>IF(F24=0,"",IF(COUNTIF($F$2:F24,F24)&gt;1,"",1))</f>
        <v/>
      </c>
      <c r="C24">
        <f>女子申込書!C37</f>
        <v>22</v>
      </c>
      <c r="D24">
        <f>女子申込書!D37</f>
        <v>0</v>
      </c>
      <c r="E24" t="str">
        <f>女子申込書!E37</f>
        <v/>
      </c>
      <c r="F24">
        <f>女子申込書!H37</f>
        <v>0</v>
      </c>
      <c r="G24" t="str">
        <f>女子申込書!I37</f>
        <v/>
      </c>
      <c r="H24">
        <f>女子申込書!J37</f>
        <v>19</v>
      </c>
      <c r="I24">
        <f>女子申込書!K37</f>
        <v>0</v>
      </c>
      <c r="J24" t="str">
        <f>女子申込書!L37</f>
        <v>.</v>
      </c>
      <c r="K24">
        <f>女子申込書!M37</f>
        <v>0</v>
      </c>
      <c r="L24" t="str">
        <f>女子申込書!N37</f>
        <v>.</v>
      </c>
      <c r="M24">
        <f>女子申込書!O37</f>
        <v>0</v>
      </c>
      <c r="N24" t="str">
        <f>女子申込書!P37</f>
        <v>　　 歳</v>
      </c>
      <c r="O24">
        <f>女子申込書!Q37</f>
        <v>0</v>
      </c>
      <c r="P24" t="str">
        <f>女子申込書!R37</f>
        <v>女</v>
      </c>
      <c r="Q24">
        <f>女子申込書!S37</f>
        <v>0</v>
      </c>
      <c r="R24" s="176" t="str">
        <f>女子申込書!T37</f>
        <v>　　　/　/</v>
      </c>
      <c r="S24" s="176">
        <f>女子申込書!U37</f>
        <v>0</v>
      </c>
      <c r="T24">
        <f>女子申込書!V37</f>
        <v>0</v>
      </c>
      <c r="U24">
        <f>女子申込書!Y37</f>
        <v>0</v>
      </c>
      <c r="V24">
        <f>女子申込書!W37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5">
      <c r="A25" t="str">
        <f>IF(B25="","",SUM($B$2:B25))</f>
        <v/>
      </c>
      <c r="B25" t="str">
        <f>IF(F25=0,"",IF(COUNTIF($F$2:F25,F25)&gt;1,"",1))</f>
        <v/>
      </c>
      <c r="C25">
        <f>女子申込書!C38</f>
        <v>23</v>
      </c>
      <c r="D25">
        <f>女子申込書!D38</f>
        <v>0</v>
      </c>
      <c r="E25" t="str">
        <f>女子申込書!E38</f>
        <v/>
      </c>
      <c r="F25">
        <f>女子申込書!H38</f>
        <v>0</v>
      </c>
      <c r="G25" t="str">
        <f>女子申込書!I38</f>
        <v/>
      </c>
      <c r="H25">
        <f>女子申込書!J38</f>
        <v>19</v>
      </c>
      <c r="I25">
        <f>女子申込書!K38</f>
        <v>0</v>
      </c>
      <c r="J25" t="str">
        <f>女子申込書!L38</f>
        <v>.</v>
      </c>
      <c r="K25">
        <f>女子申込書!M38</f>
        <v>0</v>
      </c>
      <c r="L25" t="str">
        <f>女子申込書!N38</f>
        <v>.</v>
      </c>
      <c r="M25">
        <f>女子申込書!O38</f>
        <v>0</v>
      </c>
      <c r="N25" t="str">
        <f>女子申込書!P38</f>
        <v>　　 歳</v>
      </c>
      <c r="O25">
        <f>女子申込書!Q38</f>
        <v>0</v>
      </c>
      <c r="P25" t="str">
        <f>女子申込書!R38</f>
        <v>女</v>
      </c>
      <c r="Q25">
        <f>女子申込書!S38</f>
        <v>0</v>
      </c>
      <c r="R25" s="176" t="str">
        <f>女子申込書!T38</f>
        <v>　　　/　/</v>
      </c>
      <c r="S25" s="176">
        <f>女子申込書!U38</f>
        <v>0</v>
      </c>
      <c r="T25">
        <f>女子申込書!V38</f>
        <v>0</v>
      </c>
      <c r="U25">
        <f>女子申込書!Y38</f>
        <v>0</v>
      </c>
      <c r="V25">
        <f>女子申込書!W38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5">
      <c r="A26" t="str">
        <f>IF(B26="","",SUM($B$2:B26))</f>
        <v/>
      </c>
      <c r="B26" t="str">
        <f>IF(F26=0,"",IF(COUNTIF($F$2:F26,F26)&gt;1,"",1))</f>
        <v/>
      </c>
      <c r="C26">
        <f>女子申込書!C39</f>
        <v>24</v>
      </c>
      <c r="D26">
        <f>女子申込書!D39</f>
        <v>0</v>
      </c>
      <c r="E26" t="str">
        <f>女子申込書!E39</f>
        <v/>
      </c>
      <c r="F26">
        <f>女子申込書!H39</f>
        <v>0</v>
      </c>
      <c r="G26" t="str">
        <f>女子申込書!I39</f>
        <v/>
      </c>
      <c r="H26">
        <f>女子申込書!J39</f>
        <v>19</v>
      </c>
      <c r="I26">
        <f>女子申込書!K39</f>
        <v>0</v>
      </c>
      <c r="J26" t="str">
        <f>女子申込書!L39</f>
        <v>.</v>
      </c>
      <c r="K26">
        <f>女子申込書!M39</f>
        <v>0</v>
      </c>
      <c r="L26" t="str">
        <f>女子申込書!N39</f>
        <v>.</v>
      </c>
      <c r="M26">
        <f>女子申込書!O39</f>
        <v>0</v>
      </c>
      <c r="N26" t="str">
        <f>女子申込書!P39</f>
        <v>　　 歳</v>
      </c>
      <c r="O26">
        <f>女子申込書!Q39</f>
        <v>0</v>
      </c>
      <c r="P26" t="str">
        <f>女子申込書!R39</f>
        <v>女</v>
      </c>
      <c r="Q26">
        <f>女子申込書!S39</f>
        <v>0</v>
      </c>
      <c r="R26" s="176" t="str">
        <f>女子申込書!T39</f>
        <v>　　　/　/</v>
      </c>
      <c r="S26" s="176">
        <f>女子申込書!U39</f>
        <v>0</v>
      </c>
      <c r="T26">
        <f>女子申込書!V39</f>
        <v>0</v>
      </c>
      <c r="U26">
        <f>女子申込書!Y39</f>
        <v>0</v>
      </c>
      <c r="V26">
        <f>女子申込書!W39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5">
      <c r="A27" t="str">
        <f>IF(B27="","",SUM($B$2:B27))</f>
        <v/>
      </c>
      <c r="B27" t="str">
        <f>IF(F27=0,"",IF(COUNTIF($F$2:F27,F27)&gt;1,"",1))</f>
        <v/>
      </c>
      <c r="C27">
        <f>女子申込書!C40</f>
        <v>25</v>
      </c>
      <c r="D27">
        <f>女子申込書!D40</f>
        <v>0</v>
      </c>
      <c r="E27" t="str">
        <f>女子申込書!E40</f>
        <v/>
      </c>
      <c r="F27">
        <f>女子申込書!H40</f>
        <v>0</v>
      </c>
      <c r="G27" t="str">
        <f>女子申込書!I40</f>
        <v/>
      </c>
      <c r="H27">
        <f>女子申込書!J40</f>
        <v>19</v>
      </c>
      <c r="I27">
        <f>女子申込書!K40</f>
        <v>0</v>
      </c>
      <c r="J27" t="str">
        <f>女子申込書!L40</f>
        <v>.</v>
      </c>
      <c r="K27">
        <f>女子申込書!M40</f>
        <v>0</v>
      </c>
      <c r="L27" t="str">
        <f>女子申込書!N40</f>
        <v>.</v>
      </c>
      <c r="M27">
        <f>女子申込書!O40</f>
        <v>0</v>
      </c>
      <c r="N27" t="str">
        <f>女子申込書!P40</f>
        <v>　　 歳</v>
      </c>
      <c r="O27">
        <f>女子申込書!Q40</f>
        <v>0</v>
      </c>
      <c r="P27" t="str">
        <f>女子申込書!R40</f>
        <v>女</v>
      </c>
      <c r="Q27">
        <f>女子申込書!S40</f>
        <v>0</v>
      </c>
      <c r="R27" s="176" t="str">
        <f>女子申込書!T40</f>
        <v>　　　/　/</v>
      </c>
      <c r="S27" s="176">
        <f>女子申込書!U40</f>
        <v>0</v>
      </c>
      <c r="T27">
        <f>女子申込書!V40</f>
        <v>0</v>
      </c>
      <c r="U27">
        <f>女子申込書!Y40</f>
        <v>0</v>
      </c>
      <c r="V27">
        <f>女子申込書!W40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5">
      <c r="C28" t="str">
        <f>女子申込書!C41</f>
        <v>◆年齢は本年４月１日時点での満年齢とすること。（毎回誤記が多いので特に注意）</v>
      </c>
      <c r="D28">
        <f>女子申込書!D41</f>
        <v>0</v>
      </c>
      <c r="E28">
        <f>女子申込書!E41</f>
        <v>0</v>
      </c>
      <c r="F28">
        <f>女子申込書!H41</f>
        <v>0</v>
      </c>
      <c r="G28">
        <f>女子申込書!I41</f>
        <v>0</v>
      </c>
      <c r="H28">
        <f>女子申込書!J41</f>
        <v>0</v>
      </c>
      <c r="I28">
        <f>女子申込書!K41</f>
        <v>0</v>
      </c>
      <c r="J28">
        <f>女子申込書!L41</f>
        <v>0</v>
      </c>
      <c r="K28">
        <f>女子申込書!M41</f>
        <v>0</v>
      </c>
      <c r="L28">
        <f>女子申込書!N41</f>
        <v>0</v>
      </c>
      <c r="M28">
        <f>女子申込書!O41</f>
        <v>0</v>
      </c>
      <c r="N28">
        <f>女子申込書!P41</f>
        <v>0</v>
      </c>
      <c r="O28">
        <f>女子申込書!Q41</f>
        <v>0</v>
      </c>
      <c r="P28">
        <f>女子申込書!R41</f>
        <v>0</v>
      </c>
      <c r="Q28">
        <f>女子申込書!S41</f>
        <v>0</v>
      </c>
      <c r="R28">
        <f>女子申込書!T41</f>
        <v>0</v>
      </c>
      <c r="S28">
        <f>女子申込書!U41</f>
        <v>0</v>
      </c>
      <c r="T28">
        <f>女子申込書!V41</f>
        <v>0</v>
      </c>
      <c r="U28">
        <f>女子申込書!Y41</f>
        <v>0</v>
      </c>
      <c r="V28">
        <f>女子申込書!X41</f>
        <v>0</v>
      </c>
      <c r="W28">
        <v>26</v>
      </c>
    </row>
    <row r="29" spans="1:28" x14ac:dyDescent="0.25">
      <c r="C29" t="str">
        <f>女子申込書!C42</f>
        <v>◆記載の順番　①組手群の次に形の群を記載する。②組手・形の各群内では１部→２部→３部と順次記載する。</v>
      </c>
      <c r="D29">
        <f>女子申込書!D42</f>
        <v>0</v>
      </c>
      <c r="E29">
        <f>女子申込書!E42</f>
        <v>0</v>
      </c>
      <c r="F29">
        <f>女子申込書!H42</f>
        <v>0</v>
      </c>
      <c r="G29">
        <f>女子申込書!I42</f>
        <v>0</v>
      </c>
      <c r="H29">
        <f>女子申込書!J42</f>
        <v>0</v>
      </c>
      <c r="I29">
        <f>女子申込書!K42</f>
        <v>0</v>
      </c>
      <c r="J29">
        <f>女子申込書!L42</f>
        <v>0</v>
      </c>
      <c r="K29">
        <f>女子申込書!M42</f>
        <v>0</v>
      </c>
      <c r="L29">
        <f>女子申込書!N42</f>
        <v>0</v>
      </c>
      <c r="M29">
        <f>女子申込書!O42</f>
        <v>0</v>
      </c>
      <c r="N29">
        <f>女子申込書!P42</f>
        <v>0</v>
      </c>
      <c r="O29">
        <f>女子申込書!Q42</f>
        <v>0</v>
      </c>
      <c r="P29">
        <f>女子申込書!R42</f>
        <v>0</v>
      </c>
      <c r="Q29">
        <f>女子申込書!S42</f>
        <v>0</v>
      </c>
      <c r="R29">
        <f>女子申込書!T42</f>
        <v>0</v>
      </c>
      <c r="S29">
        <f>女子申込書!U42</f>
        <v>0</v>
      </c>
      <c r="T29">
        <f>女子申込書!V42</f>
        <v>0</v>
      </c>
      <c r="U29">
        <f>女子申込書!Y42</f>
        <v>0</v>
      </c>
      <c r="V29">
        <f>女子申込書!X42</f>
        <v>0</v>
      </c>
      <c r="W29">
        <v>27</v>
      </c>
    </row>
    <row r="30" spans="1:28" x14ac:dyDescent="0.25">
      <c r="C30" t="str">
        <f>女子申込書!C43</f>
        <v>◆本紙記載の順番で別紙の参加登録用紙の氏名を記載すること。</v>
      </c>
      <c r="D30">
        <f>女子申込書!D43</f>
        <v>0</v>
      </c>
      <c r="E30">
        <f>女子申込書!E43</f>
        <v>0</v>
      </c>
      <c r="F30">
        <f>女子申込書!H43</f>
        <v>0</v>
      </c>
      <c r="G30">
        <f>女子申込書!I43</f>
        <v>0</v>
      </c>
      <c r="H30">
        <f>女子申込書!J43</f>
        <v>0</v>
      </c>
      <c r="I30">
        <f>女子申込書!K43</f>
        <v>0</v>
      </c>
      <c r="J30">
        <f>女子申込書!L43</f>
        <v>0</v>
      </c>
      <c r="K30">
        <f>女子申込書!M43</f>
        <v>0</v>
      </c>
      <c r="L30">
        <f>女子申込書!N43</f>
        <v>0</v>
      </c>
      <c r="M30">
        <f>女子申込書!O43</f>
        <v>0</v>
      </c>
      <c r="N30">
        <f>女子申込書!P43</f>
        <v>0</v>
      </c>
      <c r="O30">
        <f>女子申込書!Q43</f>
        <v>0</v>
      </c>
      <c r="P30">
        <f>女子申込書!R43</f>
        <v>0</v>
      </c>
      <c r="Q30">
        <f>女子申込書!S43</f>
        <v>0</v>
      </c>
      <c r="R30">
        <f>女子申込書!T43</f>
        <v>0</v>
      </c>
      <c r="S30">
        <f>女子申込書!U43</f>
        <v>0</v>
      </c>
      <c r="T30">
        <f>女子申込書!V43</f>
        <v>0</v>
      </c>
      <c r="U30">
        <f>女子申込書!Y43</f>
        <v>0</v>
      </c>
      <c r="V30">
        <f>女子申込書!X43</f>
        <v>0</v>
      </c>
      <c r="W30">
        <v>28</v>
      </c>
    </row>
    <row r="31" spans="1:28" x14ac:dyDescent="0.25">
      <c r="C31">
        <f>女子申込書!C44</f>
        <v>0</v>
      </c>
      <c r="D31">
        <f>女子申込書!D44</f>
        <v>0</v>
      </c>
      <c r="E31">
        <f>女子申込書!E44</f>
        <v>0</v>
      </c>
      <c r="F31">
        <f>女子申込書!H44</f>
        <v>0</v>
      </c>
      <c r="G31">
        <f>女子申込書!I44</f>
        <v>0</v>
      </c>
      <c r="H31">
        <f>女子申込書!J44</f>
        <v>0</v>
      </c>
      <c r="I31">
        <f>女子申込書!K44</f>
        <v>0</v>
      </c>
      <c r="J31">
        <f>女子申込書!L44</f>
        <v>0</v>
      </c>
      <c r="K31">
        <f>女子申込書!M44</f>
        <v>0</v>
      </c>
      <c r="L31">
        <f>女子申込書!N44</f>
        <v>0</v>
      </c>
      <c r="M31">
        <f>女子申込書!O44</f>
        <v>0</v>
      </c>
      <c r="N31">
        <f>女子申込書!P44</f>
        <v>0</v>
      </c>
      <c r="O31">
        <f>女子申込書!Q44</f>
        <v>0</v>
      </c>
      <c r="P31">
        <f>女子申込書!R44</f>
        <v>0</v>
      </c>
      <c r="Q31">
        <f>女子申込書!S44</f>
        <v>0</v>
      </c>
      <c r="R31">
        <f>女子申込書!T44</f>
        <v>0</v>
      </c>
      <c r="S31">
        <f>女子申込書!U44</f>
        <v>0</v>
      </c>
      <c r="T31">
        <f>女子申込書!V44</f>
        <v>0</v>
      </c>
      <c r="U31">
        <f>女子申込書!Y44</f>
        <v>0</v>
      </c>
      <c r="V31">
        <f>女子申込書!X44</f>
        <v>0</v>
      </c>
      <c r="W31">
        <v>29</v>
      </c>
    </row>
    <row r="32" spans="1:28" x14ac:dyDescent="0.25">
      <c r="C32">
        <f>女子申込書!C45</f>
        <v>0</v>
      </c>
      <c r="D32">
        <f>女子申込書!D45</f>
        <v>0</v>
      </c>
      <c r="E32">
        <f>女子申込書!E45</f>
        <v>0</v>
      </c>
      <c r="F32">
        <f>女子申込書!H45</f>
        <v>0</v>
      </c>
      <c r="G32">
        <f>女子申込書!I45</f>
        <v>0</v>
      </c>
      <c r="H32">
        <f>女子申込書!J45</f>
        <v>0</v>
      </c>
      <c r="I32">
        <f>女子申込書!K45</f>
        <v>0</v>
      </c>
      <c r="J32">
        <f>女子申込書!L45</f>
        <v>0</v>
      </c>
      <c r="K32">
        <f>女子申込書!M45</f>
        <v>0</v>
      </c>
      <c r="L32">
        <f>女子申込書!N45</f>
        <v>0</v>
      </c>
      <c r="M32">
        <f>女子申込書!O45</f>
        <v>0</v>
      </c>
      <c r="N32">
        <f>女子申込書!P45</f>
        <v>0</v>
      </c>
      <c r="O32">
        <f>女子申込書!Q45</f>
        <v>0</v>
      </c>
      <c r="P32">
        <f>女子申込書!R45</f>
        <v>0</v>
      </c>
      <c r="Q32">
        <f>女子申込書!S45</f>
        <v>0</v>
      </c>
      <c r="R32">
        <f>女子申込書!T45</f>
        <v>0</v>
      </c>
      <c r="S32">
        <f>女子申込書!U45</f>
        <v>0</v>
      </c>
      <c r="T32">
        <f>女子申込書!V45</f>
        <v>0</v>
      </c>
      <c r="U32">
        <f>女子申込書!Y45</f>
        <v>0</v>
      </c>
      <c r="V32">
        <f>女子申込書!X45</f>
        <v>0</v>
      </c>
      <c r="W32">
        <v>30</v>
      </c>
    </row>
    <row r="33" spans="3:23" x14ac:dyDescent="0.25">
      <c r="C33">
        <f>女子申込書!C46</f>
        <v>0</v>
      </c>
      <c r="D33">
        <f>女子申込書!D46</f>
        <v>0</v>
      </c>
      <c r="E33">
        <f>女子申込書!E46</f>
        <v>0</v>
      </c>
      <c r="F33">
        <f>女子申込書!H46</f>
        <v>0</v>
      </c>
      <c r="G33">
        <f>女子申込書!I46</f>
        <v>0</v>
      </c>
      <c r="H33">
        <f>女子申込書!J46</f>
        <v>0</v>
      </c>
      <c r="I33">
        <f>女子申込書!K46</f>
        <v>0</v>
      </c>
      <c r="J33">
        <f>女子申込書!L46</f>
        <v>0</v>
      </c>
      <c r="K33">
        <f>女子申込書!M46</f>
        <v>0</v>
      </c>
      <c r="L33">
        <f>女子申込書!N46</f>
        <v>0</v>
      </c>
      <c r="M33">
        <f>女子申込書!O46</f>
        <v>0</v>
      </c>
      <c r="N33">
        <f>女子申込書!P46</f>
        <v>0</v>
      </c>
      <c r="O33">
        <f>女子申込書!Q46</f>
        <v>0</v>
      </c>
      <c r="P33">
        <f>女子申込書!R46</f>
        <v>0</v>
      </c>
      <c r="Q33">
        <f>女子申込書!S46</f>
        <v>0</v>
      </c>
      <c r="R33">
        <f>女子申込書!T46</f>
        <v>0</v>
      </c>
      <c r="S33">
        <f>女子申込書!U46</f>
        <v>0</v>
      </c>
      <c r="T33">
        <f>女子申込書!V46</f>
        <v>0</v>
      </c>
      <c r="U33">
        <f>女子申込書!Y46</f>
        <v>0</v>
      </c>
      <c r="V33">
        <f>女子申込書!X46</f>
        <v>0</v>
      </c>
      <c r="W33">
        <v>31</v>
      </c>
    </row>
    <row r="34" spans="3:23" x14ac:dyDescent="0.25">
      <c r="C34">
        <f>女子申込書!C47</f>
        <v>0</v>
      </c>
      <c r="D34">
        <f>女子申込書!D47</f>
        <v>0</v>
      </c>
      <c r="E34">
        <f>女子申込書!E47</f>
        <v>0</v>
      </c>
      <c r="F34">
        <f>女子申込書!H47</f>
        <v>0</v>
      </c>
      <c r="G34">
        <f>女子申込書!I47</f>
        <v>0</v>
      </c>
      <c r="H34">
        <f>女子申込書!J47</f>
        <v>0</v>
      </c>
      <c r="I34">
        <f>女子申込書!K47</f>
        <v>0</v>
      </c>
      <c r="J34">
        <f>女子申込書!L47</f>
        <v>0</v>
      </c>
      <c r="K34">
        <f>女子申込書!M47</f>
        <v>0</v>
      </c>
      <c r="L34">
        <f>女子申込書!N47</f>
        <v>0</v>
      </c>
      <c r="M34" s="177">
        <f>女子申込書!O47</f>
        <v>0</v>
      </c>
      <c r="N34" s="177">
        <f>女子申込書!P47</f>
        <v>0</v>
      </c>
      <c r="O34" s="177">
        <f>女子申込書!Q47</f>
        <v>0</v>
      </c>
      <c r="P34" s="177">
        <f>女子申込書!R47</f>
        <v>0</v>
      </c>
      <c r="Q34" s="177">
        <f>女子申込書!S47</f>
        <v>0</v>
      </c>
      <c r="R34" s="177">
        <f>女子申込書!T47</f>
        <v>0</v>
      </c>
      <c r="S34" s="177">
        <f>女子申込書!U47</f>
        <v>0</v>
      </c>
      <c r="T34" s="177">
        <f>女子申込書!V47</f>
        <v>0</v>
      </c>
      <c r="U34">
        <f>女子申込書!Y47</f>
        <v>0</v>
      </c>
      <c r="V34" s="177">
        <f>女子申込書!X47</f>
        <v>0</v>
      </c>
      <c r="W34">
        <v>32</v>
      </c>
    </row>
    <row r="35" spans="3:23" x14ac:dyDescent="0.25">
      <c r="C35">
        <f>女子申込書!C48</f>
        <v>0</v>
      </c>
      <c r="D35">
        <f>女子申込書!D48</f>
        <v>0</v>
      </c>
      <c r="E35">
        <f>女子申込書!E48</f>
        <v>0</v>
      </c>
      <c r="F35">
        <f>女子申込書!H48</f>
        <v>0</v>
      </c>
      <c r="G35">
        <f>女子申込書!I48</f>
        <v>0</v>
      </c>
      <c r="H35">
        <f>女子申込書!J48</f>
        <v>0</v>
      </c>
      <c r="I35">
        <f>女子申込書!K48</f>
        <v>0</v>
      </c>
      <c r="J35">
        <f>女子申込書!L48</f>
        <v>0</v>
      </c>
      <c r="K35">
        <f>女子申込書!M48</f>
        <v>0</v>
      </c>
      <c r="L35">
        <f>女子申込書!N48</f>
        <v>0</v>
      </c>
      <c r="M35" s="177">
        <f>女子申込書!O48</f>
        <v>0</v>
      </c>
      <c r="N35" s="177">
        <f>女子申込書!P48</f>
        <v>0</v>
      </c>
      <c r="O35" s="177">
        <f>女子申込書!Q48</f>
        <v>0</v>
      </c>
      <c r="P35" s="177">
        <f>女子申込書!R48</f>
        <v>0</v>
      </c>
      <c r="Q35" s="177">
        <f>女子申込書!S48</f>
        <v>0</v>
      </c>
      <c r="R35" s="177">
        <f>女子申込書!T48</f>
        <v>0</v>
      </c>
      <c r="S35" s="177">
        <f>女子申込書!U48</f>
        <v>0</v>
      </c>
      <c r="T35" s="177">
        <f>女子申込書!V48</f>
        <v>0</v>
      </c>
      <c r="U35">
        <f>女子申込書!Y48</f>
        <v>0</v>
      </c>
      <c r="V35" s="177">
        <f>女子申込書!X48</f>
        <v>0</v>
      </c>
      <c r="W35">
        <v>33</v>
      </c>
    </row>
    <row r="36" spans="3:23" x14ac:dyDescent="0.25">
      <c r="C36">
        <f>女子申込書!C49</f>
        <v>0</v>
      </c>
      <c r="D36">
        <f>女子申込書!D49</f>
        <v>0</v>
      </c>
      <c r="E36">
        <f>女子申込書!E49</f>
        <v>0</v>
      </c>
      <c r="F36">
        <f>女子申込書!H49</f>
        <v>0</v>
      </c>
      <c r="G36">
        <f>女子申込書!I49</f>
        <v>0</v>
      </c>
      <c r="H36">
        <f>女子申込書!J49</f>
        <v>0</v>
      </c>
      <c r="I36">
        <f>女子申込書!K49</f>
        <v>0</v>
      </c>
      <c r="J36">
        <f>女子申込書!L49</f>
        <v>0</v>
      </c>
      <c r="K36">
        <f>女子申込書!M49</f>
        <v>0</v>
      </c>
      <c r="L36">
        <f>女子申込書!N49</f>
        <v>0</v>
      </c>
      <c r="M36">
        <f>女子申込書!O49</f>
        <v>0</v>
      </c>
      <c r="N36">
        <f>女子申込書!P49</f>
        <v>0</v>
      </c>
      <c r="O36">
        <f>女子申込書!Q49</f>
        <v>0</v>
      </c>
      <c r="P36">
        <f>女子申込書!R49</f>
        <v>0</v>
      </c>
      <c r="Q36">
        <f>女子申込書!S49</f>
        <v>0</v>
      </c>
      <c r="R36">
        <f>女子申込書!T49</f>
        <v>0</v>
      </c>
      <c r="S36">
        <f>女子申込書!U49</f>
        <v>0</v>
      </c>
      <c r="T36">
        <f>女子申込書!V49</f>
        <v>0</v>
      </c>
      <c r="U36">
        <f>女子申込書!Y49</f>
        <v>0</v>
      </c>
      <c r="V36">
        <f>女子申込書!X49</f>
        <v>0</v>
      </c>
      <c r="W36">
        <v>34</v>
      </c>
    </row>
    <row r="37" spans="3:23" x14ac:dyDescent="0.25">
      <c r="C37">
        <f>女子申込書!C50</f>
        <v>0</v>
      </c>
      <c r="D37">
        <f>女子申込書!D50</f>
        <v>0</v>
      </c>
      <c r="E37">
        <f>女子申込書!E50</f>
        <v>0</v>
      </c>
      <c r="F37">
        <f>女子申込書!H50</f>
        <v>0</v>
      </c>
      <c r="G37">
        <f>女子申込書!I50</f>
        <v>0</v>
      </c>
      <c r="H37">
        <f>女子申込書!J50</f>
        <v>0</v>
      </c>
      <c r="I37">
        <f>女子申込書!K50</f>
        <v>0</v>
      </c>
      <c r="J37">
        <f>女子申込書!L50</f>
        <v>0</v>
      </c>
      <c r="K37">
        <f>女子申込書!M50</f>
        <v>0</v>
      </c>
      <c r="L37">
        <f>女子申込書!N50</f>
        <v>0</v>
      </c>
      <c r="M37">
        <f>女子申込書!O50</f>
        <v>0</v>
      </c>
      <c r="N37">
        <f>女子申込書!P50</f>
        <v>0</v>
      </c>
      <c r="O37">
        <f>女子申込書!Q50</f>
        <v>0</v>
      </c>
      <c r="P37">
        <f>女子申込書!R50</f>
        <v>0</v>
      </c>
      <c r="Q37">
        <f>女子申込書!S50</f>
        <v>0</v>
      </c>
      <c r="R37">
        <f>女子申込書!T50</f>
        <v>0</v>
      </c>
      <c r="S37">
        <f>女子申込書!U50</f>
        <v>0</v>
      </c>
      <c r="T37">
        <f>女子申込書!V50</f>
        <v>0</v>
      </c>
      <c r="U37">
        <f>女子申込書!Y50</f>
        <v>0</v>
      </c>
      <c r="V37">
        <f>女子申込書!X50</f>
        <v>0</v>
      </c>
      <c r="W37">
        <v>35</v>
      </c>
    </row>
    <row r="38" spans="3:23" x14ac:dyDescent="0.25">
      <c r="C38">
        <f>女子申込書!C51</f>
        <v>0</v>
      </c>
      <c r="D38">
        <f>女子申込書!D51</f>
        <v>0</v>
      </c>
      <c r="E38">
        <f>女子申込書!E51</f>
        <v>0</v>
      </c>
      <c r="F38">
        <f>女子申込書!H51</f>
        <v>0</v>
      </c>
      <c r="G38">
        <f>女子申込書!I51</f>
        <v>0</v>
      </c>
      <c r="H38">
        <f>女子申込書!J51</f>
        <v>0</v>
      </c>
      <c r="I38">
        <f>女子申込書!K51</f>
        <v>0</v>
      </c>
      <c r="J38">
        <f>女子申込書!L51</f>
        <v>0</v>
      </c>
      <c r="K38">
        <f>女子申込書!M51</f>
        <v>0</v>
      </c>
      <c r="L38">
        <f>女子申込書!N51</f>
        <v>0</v>
      </c>
      <c r="M38">
        <f>女子申込書!O51</f>
        <v>0</v>
      </c>
      <c r="N38">
        <f>女子申込書!P51</f>
        <v>0</v>
      </c>
      <c r="O38">
        <f>女子申込書!Q51</f>
        <v>0</v>
      </c>
      <c r="P38">
        <f>女子申込書!R51</f>
        <v>0</v>
      </c>
      <c r="Q38">
        <f>女子申込書!S51</f>
        <v>0</v>
      </c>
      <c r="R38">
        <f>女子申込書!T51</f>
        <v>0</v>
      </c>
      <c r="S38">
        <f>女子申込書!U51</f>
        <v>0</v>
      </c>
      <c r="T38">
        <f>女子申込書!V51</f>
        <v>0</v>
      </c>
      <c r="U38">
        <f>女子申込書!Y51</f>
        <v>0</v>
      </c>
      <c r="V38">
        <f>女子申込書!X51</f>
        <v>0</v>
      </c>
      <c r="W38">
        <v>36</v>
      </c>
    </row>
    <row r="39" spans="3:23" x14ac:dyDescent="0.25">
      <c r="C39">
        <f>女子申込書!C52</f>
        <v>0</v>
      </c>
      <c r="D39">
        <f>女子申込書!D52</f>
        <v>0</v>
      </c>
      <c r="E39">
        <f>女子申込書!E52</f>
        <v>0</v>
      </c>
      <c r="F39">
        <f>女子申込書!H52</f>
        <v>0</v>
      </c>
      <c r="G39">
        <f>女子申込書!I52</f>
        <v>0</v>
      </c>
      <c r="H39">
        <f>女子申込書!J52</f>
        <v>0</v>
      </c>
      <c r="I39">
        <f>女子申込書!K52</f>
        <v>0</v>
      </c>
      <c r="J39">
        <f>女子申込書!L52</f>
        <v>0</v>
      </c>
      <c r="K39">
        <f>女子申込書!M52</f>
        <v>0</v>
      </c>
      <c r="L39">
        <f>女子申込書!N52</f>
        <v>0</v>
      </c>
      <c r="M39">
        <f>女子申込書!O52</f>
        <v>0</v>
      </c>
      <c r="N39">
        <f>女子申込書!P52</f>
        <v>0</v>
      </c>
      <c r="O39">
        <f>女子申込書!Q52</f>
        <v>0</v>
      </c>
      <c r="P39">
        <f>女子申込書!R52</f>
        <v>0</v>
      </c>
      <c r="Q39">
        <f>女子申込書!S52</f>
        <v>0</v>
      </c>
      <c r="R39">
        <f>女子申込書!T52</f>
        <v>0</v>
      </c>
      <c r="S39">
        <f>女子申込書!U52</f>
        <v>0</v>
      </c>
      <c r="T39">
        <f>女子申込書!V52</f>
        <v>0</v>
      </c>
      <c r="U39">
        <f>女子申込書!Y52</f>
        <v>0</v>
      </c>
      <c r="V39">
        <f>女子申込書!X52</f>
        <v>0</v>
      </c>
      <c r="W39">
        <v>37</v>
      </c>
    </row>
    <row r="40" spans="3:23" x14ac:dyDescent="0.25">
      <c r="C40">
        <f>女子申込書!C53</f>
        <v>0</v>
      </c>
      <c r="D40">
        <f>女子申込書!D53</f>
        <v>0</v>
      </c>
      <c r="E40">
        <f>女子申込書!E53</f>
        <v>0</v>
      </c>
      <c r="F40">
        <f>女子申込書!H53</f>
        <v>0</v>
      </c>
      <c r="G40">
        <f>女子申込書!I53</f>
        <v>0</v>
      </c>
      <c r="H40">
        <f>女子申込書!J53</f>
        <v>0</v>
      </c>
      <c r="I40">
        <f>女子申込書!K53</f>
        <v>0</v>
      </c>
      <c r="J40">
        <f>女子申込書!L53</f>
        <v>0</v>
      </c>
      <c r="K40">
        <f>女子申込書!M53</f>
        <v>0</v>
      </c>
      <c r="L40">
        <f>女子申込書!N53</f>
        <v>0</v>
      </c>
      <c r="M40">
        <f>女子申込書!O53</f>
        <v>0</v>
      </c>
      <c r="N40">
        <f>女子申込書!P53</f>
        <v>0</v>
      </c>
      <c r="O40">
        <f>女子申込書!Q53</f>
        <v>0</v>
      </c>
      <c r="P40">
        <f>女子申込書!R53</f>
        <v>0</v>
      </c>
      <c r="Q40">
        <f>女子申込書!S53</f>
        <v>0</v>
      </c>
      <c r="R40">
        <f>女子申込書!T53</f>
        <v>0</v>
      </c>
      <c r="S40">
        <f>女子申込書!U53</f>
        <v>0</v>
      </c>
      <c r="T40">
        <f>女子申込書!V53</f>
        <v>0</v>
      </c>
      <c r="U40">
        <f>女子申込書!Y53</f>
        <v>0</v>
      </c>
      <c r="V40">
        <f>女子申込書!X53</f>
        <v>0</v>
      </c>
      <c r="W40">
        <v>38</v>
      </c>
    </row>
    <row r="41" spans="3:23" x14ac:dyDescent="0.25">
      <c r="C41">
        <f>女子申込書!C54</f>
        <v>0</v>
      </c>
      <c r="D41">
        <f>女子申込書!D54</f>
        <v>0</v>
      </c>
      <c r="E41">
        <f>女子申込書!E54</f>
        <v>0</v>
      </c>
      <c r="F41">
        <f>女子申込書!H54</f>
        <v>0</v>
      </c>
      <c r="G41">
        <f>女子申込書!I54</f>
        <v>0</v>
      </c>
      <c r="H41">
        <f>女子申込書!J54</f>
        <v>0</v>
      </c>
      <c r="I41">
        <f>女子申込書!K54</f>
        <v>0</v>
      </c>
      <c r="J41">
        <f>女子申込書!L54</f>
        <v>0</v>
      </c>
      <c r="K41">
        <f>女子申込書!M54</f>
        <v>0</v>
      </c>
      <c r="L41">
        <f>女子申込書!N54</f>
        <v>0</v>
      </c>
      <c r="M41">
        <f>女子申込書!O54</f>
        <v>0</v>
      </c>
      <c r="N41">
        <f>女子申込書!P54</f>
        <v>0</v>
      </c>
      <c r="O41">
        <f>女子申込書!Q54</f>
        <v>0</v>
      </c>
      <c r="P41">
        <f>女子申込書!R54</f>
        <v>0</v>
      </c>
      <c r="Q41">
        <f>女子申込書!S54</f>
        <v>0</v>
      </c>
      <c r="R41">
        <f>女子申込書!T54</f>
        <v>0</v>
      </c>
      <c r="S41">
        <f>女子申込書!U54</f>
        <v>0</v>
      </c>
      <c r="T41">
        <f>女子申込書!V54</f>
        <v>0</v>
      </c>
      <c r="U41">
        <f>女子申込書!Y54</f>
        <v>0</v>
      </c>
      <c r="V41">
        <f>女子申込書!X54</f>
        <v>0</v>
      </c>
      <c r="W41">
        <v>39</v>
      </c>
    </row>
    <row r="42" spans="3:23" x14ac:dyDescent="0.25">
      <c r="C42">
        <f>女子申込書!C55</f>
        <v>0</v>
      </c>
      <c r="D42">
        <f>女子申込書!D55</f>
        <v>0</v>
      </c>
      <c r="E42">
        <f>女子申込書!E55</f>
        <v>0</v>
      </c>
      <c r="F42">
        <f>女子申込書!H55</f>
        <v>0</v>
      </c>
      <c r="G42">
        <f>女子申込書!I55</f>
        <v>0</v>
      </c>
      <c r="H42">
        <f>女子申込書!J55</f>
        <v>0</v>
      </c>
      <c r="I42">
        <f>女子申込書!K55</f>
        <v>0</v>
      </c>
      <c r="J42">
        <f>女子申込書!L55</f>
        <v>0</v>
      </c>
      <c r="K42">
        <f>女子申込書!M55</f>
        <v>0</v>
      </c>
      <c r="L42">
        <f>女子申込書!N55</f>
        <v>0</v>
      </c>
      <c r="M42">
        <f>女子申込書!O55</f>
        <v>0</v>
      </c>
      <c r="N42">
        <f>女子申込書!P55</f>
        <v>0</v>
      </c>
      <c r="O42">
        <f>女子申込書!Q55</f>
        <v>0</v>
      </c>
      <c r="P42">
        <f>女子申込書!R55</f>
        <v>0</v>
      </c>
      <c r="Q42">
        <f>女子申込書!S55</f>
        <v>0</v>
      </c>
      <c r="R42">
        <f>女子申込書!T55</f>
        <v>0</v>
      </c>
      <c r="S42">
        <f>女子申込書!U55</f>
        <v>0</v>
      </c>
      <c r="T42">
        <f>女子申込書!V55</f>
        <v>0</v>
      </c>
      <c r="U42">
        <f>女子申込書!Y55</f>
        <v>0</v>
      </c>
      <c r="V42">
        <f>女子申込書!X55</f>
        <v>0</v>
      </c>
      <c r="W42">
        <v>40</v>
      </c>
    </row>
    <row r="43" spans="3:23" x14ac:dyDescent="0.25">
      <c r="C43">
        <f>女子申込書!C56</f>
        <v>0</v>
      </c>
      <c r="D43">
        <f>女子申込書!D56</f>
        <v>0</v>
      </c>
      <c r="E43">
        <f>女子申込書!E56</f>
        <v>0</v>
      </c>
      <c r="F43">
        <f>女子申込書!H56</f>
        <v>0</v>
      </c>
      <c r="G43">
        <f>女子申込書!I56</f>
        <v>0</v>
      </c>
      <c r="H43">
        <f>女子申込書!J56</f>
        <v>0</v>
      </c>
      <c r="I43">
        <f>女子申込書!K56</f>
        <v>0</v>
      </c>
      <c r="J43">
        <f>女子申込書!L56</f>
        <v>0</v>
      </c>
      <c r="K43">
        <f>女子申込書!M56</f>
        <v>0</v>
      </c>
      <c r="L43">
        <f>女子申込書!N56</f>
        <v>0</v>
      </c>
      <c r="M43">
        <f>女子申込書!O56</f>
        <v>0</v>
      </c>
      <c r="N43">
        <f>女子申込書!P56</f>
        <v>0</v>
      </c>
      <c r="O43">
        <f>女子申込書!Q56</f>
        <v>0</v>
      </c>
      <c r="P43">
        <f>女子申込書!R56</f>
        <v>0</v>
      </c>
      <c r="Q43">
        <f>女子申込書!S56</f>
        <v>0</v>
      </c>
      <c r="R43">
        <f>女子申込書!T56</f>
        <v>0</v>
      </c>
      <c r="S43">
        <f>女子申込書!U56</f>
        <v>0</v>
      </c>
      <c r="T43">
        <f>女子申込書!V56</f>
        <v>0</v>
      </c>
      <c r="U43">
        <f>女子申込書!Y56</f>
        <v>0</v>
      </c>
      <c r="V43">
        <f>女子申込書!X56</f>
        <v>0</v>
      </c>
      <c r="W43">
        <v>41</v>
      </c>
    </row>
    <row r="44" spans="3:23" x14ac:dyDescent="0.25">
      <c r="C44">
        <f>女子申込書!C57</f>
        <v>0</v>
      </c>
      <c r="D44">
        <f>女子申込書!D57</f>
        <v>0</v>
      </c>
      <c r="E44">
        <f>女子申込書!E57</f>
        <v>0</v>
      </c>
      <c r="F44">
        <f>女子申込書!H57</f>
        <v>0</v>
      </c>
      <c r="G44">
        <f>女子申込書!I57</f>
        <v>0</v>
      </c>
      <c r="H44">
        <f>女子申込書!J57</f>
        <v>0</v>
      </c>
      <c r="I44">
        <f>女子申込書!K57</f>
        <v>0</v>
      </c>
      <c r="J44">
        <f>女子申込書!L57</f>
        <v>0</v>
      </c>
      <c r="K44">
        <f>女子申込書!M57</f>
        <v>0</v>
      </c>
      <c r="L44">
        <f>女子申込書!N57</f>
        <v>0</v>
      </c>
      <c r="M44">
        <f>女子申込書!O57</f>
        <v>0</v>
      </c>
      <c r="N44">
        <f>女子申込書!P57</f>
        <v>0</v>
      </c>
      <c r="O44">
        <f>女子申込書!Q57</f>
        <v>0</v>
      </c>
      <c r="P44">
        <f>女子申込書!R57</f>
        <v>0</v>
      </c>
      <c r="Q44">
        <f>女子申込書!S57</f>
        <v>0</v>
      </c>
      <c r="R44">
        <f>女子申込書!T57</f>
        <v>0</v>
      </c>
      <c r="S44">
        <f>女子申込書!U57</f>
        <v>0</v>
      </c>
      <c r="T44">
        <f>女子申込書!V57</f>
        <v>0</v>
      </c>
      <c r="U44">
        <f>女子申込書!Y57</f>
        <v>0</v>
      </c>
      <c r="V44">
        <f>女子申込書!X57</f>
        <v>0</v>
      </c>
      <c r="W44">
        <v>42</v>
      </c>
    </row>
    <row r="45" spans="3:23" x14ac:dyDescent="0.25">
      <c r="C45">
        <f>女子申込書!C58</f>
        <v>0</v>
      </c>
      <c r="D45">
        <f>女子申込書!D58</f>
        <v>0</v>
      </c>
      <c r="E45">
        <f>女子申込書!E58</f>
        <v>0</v>
      </c>
      <c r="F45">
        <f>女子申込書!H58</f>
        <v>0</v>
      </c>
      <c r="G45">
        <f>女子申込書!I58</f>
        <v>0</v>
      </c>
      <c r="H45">
        <f>女子申込書!J58</f>
        <v>0</v>
      </c>
      <c r="I45">
        <f>女子申込書!K58</f>
        <v>0</v>
      </c>
      <c r="J45">
        <f>女子申込書!L58</f>
        <v>0</v>
      </c>
      <c r="K45">
        <f>女子申込書!M58</f>
        <v>0</v>
      </c>
      <c r="L45">
        <f>女子申込書!N58</f>
        <v>0</v>
      </c>
      <c r="M45">
        <f>女子申込書!O58</f>
        <v>0</v>
      </c>
      <c r="N45">
        <f>女子申込書!P58</f>
        <v>0</v>
      </c>
      <c r="O45">
        <f>女子申込書!Q58</f>
        <v>0</v>
      </c>
      <c r="P45">
        <f>女子申込書!R58</f>
        <v>0</v>
      </c>
      <c r="Q45">
        <f>女子申込書!S58</f>
        <v>0</v>
      </c>
      <c r="R45">
        <f>女子申込書!T58</f>
        <v>0</v>
      </c>
      <c r="S45">
        <f>女子申込書!U58</f>
        <v>0</v>
      </c>
      <c r="T45">
        <f>女子申込書!V58</f>
        <v>0</v>
      </c>
      <c r="U45">
        <f>女子申込書!Y58</f>
        <v>0</v>
      </c>
      <c r="V45">
        <f>女子申込書!X58</f>
        <v>0</v>
      </c>
      <c r="W45">
        <v>43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参加者名簿　記入注記</vt:lpstr>
      <vt:lpstr>臨時監督申請書　記入注記</vt:lpstr>
      <vt:lpstr>男子申込書・鑑</vt:lpstr>
      <vt:lpstr>女子申込書</vt:lpstr>
      <vt:lpstr>臨時監督申請書</vt:lpstr>
      <vt:lpstr>役員・審判申込</vt:lpstr>
      <vt:lpstr>区分表</vt:lpstr>
      <vt:lpstr>作業</vt:lpstr>
      <vt:lpstr>設定</vt:lpstr>
      <vt:lpstr>'参加者名簿　記入注記'!Print_Area</vt:lpstr>
      <vt:lpstr>女子申込書!Print_Area</vt:lpstr>
      <vt:lpstr>男子申込書・鑑!Print_Area</vt:lpstr>
      <vt:lpstr>役員・審判申込!Print_Area</vt:lpstr>
      <vt:lpstr>臨時監督申請書!Print_Area</vt:lpstr>
      <vt:lpstr>'臨時監督申請書　記入注記'!Print_Area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資格</dc:creator>
  <cp:lastModifiedBy>Yoichiro Kuniyoshi</cp:lastModifiedBy>
  <cp:lastPrinted>2022-11-23T07:06:45Z</cp:lastPrinted>
  <dcterms:created xsi:type="dcterms:W3CDTF">2001-02-16T04:02:20Z</dcterms:created>
  <dcterms:modified xsi:type="dcterms:W3CDTF">2024-12-17T04:49:54Z</dcterms:modified>
</cp:coreProperties>
</file>